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00" firstSheet="2"/>
  </bookViews>
  <sheets>
    <sheet name="Sheet2" sheetId="8" r:id="rId1"/>
    <sheet name="逾期应收回款_计划" sheetId="2" r:id="rId2"/>
    <sheet name="逾期应收回款_进度" sheetId="3" r:id="rId3"/>
    <sheet name="附表_逾期&amp;未逾期（汇总）" sheetId="6" r:id="rId4"/>
  </sheets>
  <externalReferences>
    <externalReference r:id="rId6"/>
  </externalReferences>
  <definedNames>
    <definedName name="_xlnm._FilterDatabase" localSheetId="1" hidden="1">逾期应收回款_计划!$A$1:$U$195</definedName>
    <definedName name="_xlnm._FilterDatabase" localSheetId="2" hidden="1">逾期应收回款_进度!$B$5:$N$34</definedName>
    <definedName name="_xlnm._FilterDatabase" localSheetId="3" hidden="1">'附表_逾期&amp;未逾期（汇总）'!$A$3:$O$333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D1" authorId="0">
      <text>
        <r>
          <rPr>
            <b/>
            <sz val="9"/>
            <color rgb="FF000000"/>
            <rFont val="宋体"/>
            <charset val="134"/>
          </rPr>
          <t>BTE为宝泰仪应收
ZHBR为珠海宝锐应收
HQBR为横琴宝锐应收</t>
        </r>
        <r>
          <rPr>
            <sz val="10"/>
            <rFont val="宋体"/>
            <charset val="134"/>
          </rPr>
          <t xml:space="preserve">
  - 刘新元</t>
        </r>
      </text>
    </comment>
    <comment ref="K1" authorId="0">
      <text>
        <r>
          <rPr>
            <b/>
            <sz val="9"/>
            <color rgb="FF000000"/>
            <rFont val="宋体"/>
            <charset val="134"/>
          </rPr>
          <t xml:space="preserve">请规范填写：
</t>
        </r>
        <r>
          <rPr>
            <sz val="9"/>
            <color rgb="FF000000"/>
            <rFont val="宋体"/>
            <charset val="134"/>
          </rPr>
          <t xml:space="preserve"> X</t>
        </r>
        <r>
          <rPr>
            <b/>
            <sz val="9"/>
            <color rgb="FF000000"/>
            <rFont val="宋体"/>
            <charset val="134"/>
          </rPr>
          <t>年</t>
        </r>
        <r>
          <rPr>
            <sz val="9"/>
            <color rgb="FF000000"/>
            <rFont val="宋体"/>
            <charset val="134"/>
          </rPr>
          <t>X</t>
        </r>
        <r>
          <rPr>
            <b/>
            <sz val="9"/>
            <color rgb="FF000000"/>
            <rFont val="宋体"/>
            <charset val="134"/>
          </rPr>
          <t>月</t>
        </r>
        <r>
          <rPr>
            <sz val="10"/>
            <rFont val="宋体"/>
            <charset val="134"/>
          </rPr>
          <t xml:space="preserve">
  - 刘新元</t>
        </r>
      </text>
    </comment>
    <comment ref="L1" authorId="0">
      <text>
        <r>
          <rPr>
            <b/>
            <sz val="9"/>
            <color rgb="FF000000"/>
            <rFont val="宋体"/>
            <charset val="134"/>
          </rPr>
          <t xml:space="preserve">说明：
1.中高风险客户必须写明情况及对应措施
2.同一客户无需填写多次.
一个客户，填写一次即可。
</t>
        </r>
        <r>
          <rPr>
            <sz val="10"/>
            <rFont val="宋体"/>
            <charset val="134"/>
          </rPr>
          <t xml:space="preserve">
  - 刘新元</t>
        </r>
      </text>
    </comment>
    <comment ref="M1" authorId="0">
      <text>
        <r>
          <rPr>
            <b/>
            <sz val="9"/>
            <color rgb="FF000000"/>
            <rFont val="宋体"/>
            <charset val="134"/>
          </rPr>
          <t>1.按应收单，即对应“单据编号”进行说明
2.可描述异常情况，提出协助需求，及时反馈相关部门处理</t>
        </r>
        <r>
          <rPr>
            <sz val="10"/>
            <rFont val="宋体"/>
            <charset val="134"/>
          </rPr>
          <t xml:space="preserve">
  - 刘新元</t>
        </r>
      </text>
    </comment>
  </commentList>
</comments>
</file>

<file path=xl/sharedStrings.xml><?xml version="1.0" encoding="utf-8"?>
<sst xmlns="http://schemas.openxmlformats.org/spreadsheetml/2006/main" count="3545" uniqueCount="1078">
  <si>
    <t>销售部门</t>
  </si>
  <si>
    <t>往来单位</t>
  </si>
  <si>
    <t>求和项:未回款金额</t>
  </si>
  <si>
    <t>求和项:逾期金额</t>
  </si>
  <si>
    <t>诊断原料大客户销售部</t>
  </si>
  <si>
    <t>西安华伟科技有限公司</t>
  </si>
  <si>
    <t>珠海丽珠试剂股份有限公司</t>
  </si>
  <si>
    <t>圣湘（上海）基因科技有限公司</t>
  </si>
  <si>
    <t>复星诊断科技（上海）有限公司</t>
  </si>
  <si>
    <t>杭州丹威生物科技有限公司</t>
  </si>
  <si>
    <t>西安佰奥莱博生物科技有限公司</t>
  </si>
  <si>
    <t>圣湘生物科技股份有限公司</t>
  </si>
  <si>
    <t>郑州中道生物技术有限公司</t>
  </si>
  <si>
    <t>武汉明德生物科技股份有限公司</t>
  </si>
  <si>
    <t>广州万孚生物技术股份有限公司</t>
  </si>
  <si>
    <t>瀛科（武汉）生物科技有限责任公司</t>
  </si>
  <si>
    <t>湖南康得生物科技有限公司</t>
  </si>
  <si>
    <t>郑州纳克智造生物科技有限公司</t>
  </si>
  <si>
    <t>许昌学院</t>
  </si>
  <si>
    <t>河南省华之源生物技术有限公司</t>
  </si>
  <si>
    <t>郑州玛特瑞斯生物科技有限公司</t>
  </si>
  <si>
    <t>郑州安图生物工程股份有限公司</t>
  </si>
  <si>
    <t>深圳市新产业生物医学工程股份有限公司</t>
  </si>
  <si>
    <t>杭州迪安生物技术有限公司</t>
  </si>
  <si>
    <t>诊断原料销售拓展部</t>
  </si>
  <si>
    <t>湖南冠牧生物科技有限公司</t>
  </si>
  <si>
    <t>杭州逸检科技有限公司</t>
  </si>
  <si>
    <t>深圳生科原技术有限公司</t>
  </si>
  <si>
    <t>睿丰康生物医药科技（浙江）有限公司</t>
  </si>
  <si>
    <t>深圳市芯思微生物科技有限公司</t>
  </si>
  <si>
    <t>英科新创（苏州）生物科技有限公司</t>
  </si>
  <si>
    <t>杭州聚致生物科技有限公司</t>
  </si>
  <si>
    <t>优联瑞康(上海)基因科技有限公司</t>
  </si>
  <si>
    <t>普康智合（成都）生物制品有限公司</t>
  </si>
  <si>
    <t>天津知因生物科技有限公司</t>
  </si>
  <si>
    <t>深圳市积光生物科技有限公司</t>
  </si>
  <si>
    <t>深圳澳东检验检测科技有限公司</t>
  </si>
  <si>
    <t>广州易安生物技术有限公司</t>
  </si>
  <si>
    <t>杭州富芯生物科技有限公司</t>
  </si>
  <si>
    <t>重庆京因生物科技有限责任公司</t>
  </si>
  <si>
    <t>苏州锐讯生物科技有限公司</t>
  </si>
  <si>
    <t>武汉尚睿生物科技有限公司</t>
  </si>
  <si>
    <t>武汉友芝友医疗科技股份有限公司</t>
  </si>
  <si>
    <t>江苏迅睿生物技术有限公司</t>
  </si>
  <si>
    <t>上海透景诊断科技有限公司</t>
  </si>
  <si>
    <t>重庆巴斯德生物医药科技有限公司</t>
  </si>
  <si>
    <t>杭州百迈生物股份有限公司</t>
  </si>
  <si>
    <t>北京隆格基因技术有限公司</t>
  </si>
  <si>
    <t>温州瓯佳生物科技有限公司</t>
  </si>
  <si>
    <t>广州源起健康科技有限公司</t>
  </si>
  <si>
    <t>深圳市臻惠医疗科技有限责任公司</t>
  </si>
  <si>
    <t>中国科学院大连化学物理研究所</t>
  </si>
  <si>
    <t>苏州创澜生物科技有限公司</t>
  </si>
  <si>
    <t>浙江清华长三角研究院</t>
  </si>
  <si>
    <t>四川柯牧生物科技有限公司</t>
  </si>
  <si>
    <t>江苏默乐生物科技股份有限公司</t>
  </si>
  <si>
    <t>浙江默乐生物科技有限公司</t>
  </si>
  <si>
    <t>遵义医科大学附属医院</t>
  </si>
  <si>
    <t>长沙奕信生物科技有限公司</t>
  </si>
  <si>
    <t>成都天成未来科技有限公司</t>
  </si>
  <si>
    <t>东莞市东南部中心医院</t>
  </si>
  <si>
    <t>泰州蕾灵百奥生物科技有限公司</t>
  </si>
  <si>
    <t>中科绿康生物科技（珠海）有限公司</t>
  </si>
  <si>
    <t>武汉希诺医学检验实验室有限公司</t>
  </si>
  <si>
    <t>浙江科技大学</t>
  </si>
  <si>
    <t>西安赛思生物科技有限公司</t>
  </si>
  <si>
    <t>中国科学院成都生物研究所</t>
  </si>
  <si>
    <t>陕西师范大学</t>
  </si>
  <si>
    <t>因斯达生物科技（上海）有限公司</t>
  </si>
  <si>
    <t>星阵（广州）基因科技有限公司</t>
  </si>
  <si>
    <t>佰奥长生（深圳）科技有限公司</t>
  </si>
  <si>
    <t>西北大学</t>
  </si>
  <si>
    <t>广州市金圻睿生物科技有限责任公司</t>
  </si>
  <si>
    <t>思纳福（北京）医疗科技有限公司</t>
  </si>
  <si>
    <t>锐讯博星生物医药（苏州）有限公司</t>
  </si>
  <si>
    <t>湖南华晨生物科技有限公司</t>
  </si>
  <si>
    <t>广州诺瓦生物科技有限公司</t>
  </si>
  <si>
    <t>珠海赛乐奇生物技术股份有限公司</t>
  </si>
  <si>
    <t>重庆艾生斯生物工程有限公司</t>
  </si>
  <si>
    <t>西诺通科（天津）生物科技有限公司</t>
  </si>
  <si>
    <t>世通兰达（深圳）生物科技发展有限公司</t>
  </si>
  <si>
    <t>石家庄圣博生物科技有限公司</t>
  </si>
  <si>
    <t>深圳市梓健生物科技有限公司</t>
  </si>
  <si>
    <t>深圳市华盛昌科技实业股份有限公司</t>
  </si>
  <si>
    <t>深圳市刚竹医疗科技有限公司</t>
  </si>
  <si>
    <t>深圳市博瑞生物科技有限公司</t>
  </si>
  <si>
    <t>深圳市奥斯卡动物医学科技有限公司</t>
  </si>
  <si>
    <t>深圳市爱医生物科技有限公司</t>
  </si>
  <si>
    <t>深圳礼丛生物科技有限公司</t>
  </si>
  <si>
    <t>上海芯超生物科技有限公司</t>
  </si>
  <si>
    <t>上海美吉逾华生物医药科技有限公司</t>
  </si>
  <si>
    <t>青岛日熙检测服务有限公司</t>
  </si>
  <si>
    <t>青岛简码基因科技有限公司</t>
  </si>
  <si>
    <t>宁波海关技术中心</t>
  </si>
  <si>
    <t>南京英诺唯真生物科技有限公司</t>
  </si>
  <si>
    <t>江苏绿叶诊断技术有限公司</t>
  </si>
  <si>
    <t>江苏宏微特斯医药科技有限公司</t>
  </si>
  <si>
    <t>湖南圣维动牧生物科技发展有限责任公司</t>
  </si>
  <si>
    <t>湖南圣测生物科技有限公司</t>
  </si>
  <si>
    <t>湖南大学</t>
  </si>
  <si>
    <t>合肥行知生物技术有限公司</t>
  </si>
  <si>
    <t>杭州比格飞序生物科技有限公司</t>
  </si>
  <si>
    <t>广州悦洋生物技术有限公司</t>
  </si>
  <si>
    <t>广州小木虫生物科技有限公司</t>
  </si>
  <si>
    <t>广州领上源生物科技有限公司</t>
  </si>
  <si>
    <t>广州康泽生物技术有限公司</t>
  </si>
  <si>
    <t>广东医科大学</t>
  </si>
  <si>
    <t>拱北海关技术中心</t>
  </si>
  <si>
    <t>福建佰孟医学科技有限公司</t>
  </si>
  <si>
    <t>孚清诊断产品（嘉善）有限公司</t>
  </si>
  <si>
    <t>成都诺森医学检验有限公司</t>
  </si>
  <si>
    <t>布林凯斯（武汉）生物技术有限公司</t>
  </si>
  <si>
    <t>北京康润诚业生物科技有限公司</t>
  </si>
  <si>
    <t>北京吉检医疗科技有限公司</t>
  </si>
  <si>
    <t>北京凡知医学科技有限公司</t>
  </si>
  <si>
    <t>保定佳瑞源生物芯片有限公司</t>
  </si>
  <si>
    <t>保定国兰生物技术有限公司</t>
  </si>
  <si>
    <t>总计</t>
  </si>
  <si>
    <t>销售员</t>
  </si>
  <si>
    <t>单据编号</t>
  </si>
  <si>
    <t>合同编号</t>
  </si>
  <si>
    <t>业务日期</t>
  </si>
  <si>
    <t>到期日</t>
  </si>
  <si>
    <t>逾期金额</t>
  </si>
  <si>
    <t>逾期天数</t>
  </si>
  <si>
    <t>账龄</t>
  </si>
  <si>
    <t>预计回款时间（必填）</t>
  </si>
  <si>
    <t>风险预测-按客户（必填）</t>
  </si>
  <si>
    <t>逾期说明-按单（选填）</t>
  </si>
  <si>
    <t>第一周</t>
  </si>
  <si>
    <t>第二周</t>
  </si>
  <si>
    <t>第三周</t>
  </si>
  <si>
    <t>第四周</t>
  </si>
  <si>
    <t>未回款金额</t>
  </si>
  <si>
    <t>账期</t>
  </si>
  <si>
    <t>陈溪子</t>
  </si>
  <si>
    <t>ZHBR-AR260508006</t>
  </si>
  <si>
    <t>DC202604295104701-ZHBR260430014</t>
  </si>
  <si>
    <t>中风险</t>
  </si>
  <si>
    <t>医院回款较慢</t>
  </si>
  <si>
    <t>ZHBR-AR260305002</t>
  </si>
  <si>
    <t>DC202603011538201-ZHBR260302011</t>
  </si>
  <si>
    <t>低风险</t>
  </si>
  <si>
    <t>ZHBR-AR260310007</t>
  </si>
  <si>
    <t>DC202603061611601-ZHBR260309006</t>
  </si>
  <si>
    <t>2026-7-31(6月已回款)</t>
  </si>
  <si>
    <t>ZHBR-AR260512007</t>
  </si>
  <si>
    <t>ZHBR260511032</t>
  </si>
  <si>
    <t>ZHBR-AR260518011</t>
  </si>
  <si>
    <t>CGHT-YNT004-202605-000002-ZHBR260516002</t>
  </si>
  <si>
    <t>ZHBR-AR260325018</t>
  </si>
  <si>
    <t>ZHBR260323038</t>
  </si>
  <si>
    <t>ZHBR-AR260509005</t>
  </si>
  <si>
    <t>CGDD260428005-ZHBR260429003</t>
  </si>
  <si>
    <t>ZHBR-AR260408001</t>
  </si>
  <si>
    <t>ZHBR260331026</t>
  </si>
  <si>
    <t>ZHBR-AR260318014</t>
  </si>
  <si>
    <t>20260317001-ZHBR260317027</t>
  </si>
  <si>
    <t>客户资金紧张</t>
  </si>
  <si>
    <t>ZHBR-AR260409009</t>
  </si>
  <si>
    <t>SCPO-2604-0184-ZHBR260403015</t>
  </si>
  <si>
    <t>已经申请内部90天账期</t>
  </si>
  <si>
    <t>ZHBR-AR260413001</t>
  </si>
  <si>
    <t>SCPO-2604-0421-ZHBR260408045</t>
  </si>
  <si>
    <t>ZHBR-AR260413002</t>
  </si>
  <si>
    <t>SCPO-2604-0181-ZHBR260403016</t>
  </si>
  <si>
    <t>ZHBR-AR260415003</t>
  </si>
  <si>
    <t>AY-PO260408007-ZHBR260410025</t>
  </si>
  <si>
    <t>ZHBR-AR260112007</t>
  </si>
  <si>
    <t>ZHBR260109028</t>
  </si>
  <si>
    <t>客户回款较慢</t>
  </si>
  <si>
    <t>ZHBR-AR260513007</t>
  </si>
  <si>
    <t>ZHBR260508019</t>
  </si>
  <si>
    <t>冯贤平</t>
  </si>
  <si>
    <t>ZHBR-AR260428004</t>
  </si>
  <si>
    <t>ZHBR260427022</t>
  </si>
  <si>
    <t>(6月已回款)</t>
  </si>
  <si>
    <t>ZHBR-AR260515003</t>
  </si>
  <si>
    <t>ZHBR260512017</t>
  </si>
  <si>
    <t>ZHBR-AR260420006</t>
  </si>
  <si>
    <t>ZHBR260415014</t>
  </si>
  <si>
    <t>ZHBR-AR260424007</t>
  </si>
  <si>
    <t>ZHBR260420018</t>
  </si>
  <si>
    <t>ZHBR-AR251210007</t>
  </si>
  <si>
    <t>ZHBR251201025</t>
  </si>
  <si>
    <t>ZHBR-AR260317014</t>
  </si>
  <si>
    <t>ZHBR260316008</t>
  </si>
  <si>
    <t>ZHBR-AR260430010</t>
  </si>
  <si>
    <t>ZHBR260429005</t>
  </si>
  <si>
    <t>黄文才</t>
  </si>
  <si>
    <t>ZHBR-AR260420002</t>
  </si>
  <si>
    <t>ZHBR260415025</t>
  </si>
  <si>
    <t>ZHBR-AR260420003</t>
  </si>
  <si>
    <t>ZHBR260414059</t>
  </si>
  <si>
    <t>ZHBR-AR260320007</t>
  </si>
  <si>
    <t>26031803-ZHBR260318036</t>
  </si>
  <si>
    <t>2026-7-31（6月已回款）</t>
  </si>
  <si>
    <t>ZHBR-AR260415007</t>
  </si>
  <si>
    <t>ZHBR260410011</t>
  </si>
  <si>
    <t>ZHBR-AR260424005</t>
  </si>
  <si>
    <t>ZHBR260422045</t>
  </si>
  <si>
    <t>ZHBR-AR260317006</t>
  </si>
  <si>
    <t>YY2026031201-ZHBR260312024</t>
  </si>
  <si>
    <t>ZHBR-AR260317008</t>
  </si>
  <si>
    <t>YY20260301102-ZHBR260311036</t>
  </si>
  <si>
    <t>ZHBR-AR260408011</t>
  </si>
  <si>
    <t>ZHBR260331012</t>
  </si>
  <si>
    <t>ZHBR-AR260428015</t>
  </si>
  <si>
    <t>ZHBR260416032</t>
  </si>
  <si>
    <t>ZHBR-AR260407012</t>
  </si>
  <si>
    <t>SLQ20260121001-ZHBR260121021</t>
  </si>
  <si>
    <t>ZHBR-AR260407013</t>
  </si>
  <si>
    <t>SLQ20260121002-ZHBR260121026</t>
  </si>
  <si>
    <t>李江辉</t>
  </si>
  <si>
    <t>ZHBR-AR260518016</t>
  </si>
  <si>
    <t>ZHBR260512015</t>
  </si>
  <si>
    <t>ZHBR-AR250901006</t>
  </si>
  <si>
    <t>ZHBR250826022</t>
  </si>
  <si>
    <t>高风险</t>
  </si>
  <si>
    <t>催款半年无回应，本月协商未回款建议律师函</t>
  </si>
  <si>
    <t>ZHBR-AR250929018</t>
  </si>
  <si>
    <t>ZHBR250925038</t>
  </si>
  <si>
    <t>ZHBR-AR251112001</t>
  </si>
  <si>
    <t>ZHBR251107019</t>
  </si>
  <si>
    <t>ZHBR-AR260309008</t>
  </si>
  <si>
    <t>ZHBR260305021</t>
  </si>
  <si>
    <t>ZHBR-AR251111006</t>
  </si>
  <si>
    <t>ZHBR251105080</t>
  </si>
  <si>
    <t>3个月回款1次账期，但是回款额度未覆盖3个月</t>
  </si>
  <si>
    <t>ZHBR-AR251117014</t>
  </si>
  <si>
    <t>ZHBR251112024</t>
  </si>
  <si>
    <t>ZHBR-AR251216012</t>
  </si>
  <si>
    <t>ZHBR251210037</t>
  </si>
  <si>
    <t>ZHBR-AR251230012</t>
  </si>
  <si>
    <t>ZHBR251224025</t>
  </si>
  <si>
    <t>ZHBR-AR260106004</t>
  </si>
  <si>
    <t>ZHBR251231003</t>
  </si>
  <si>
    <t>ZHBR-AR260123007</t>
  </si>
  <si>
    <t>ZHBR260120027</t>
  </si>
  <si>
    <t>ZHBR-AR260126003</t>
  </si>
  <si>
    <t>ZHBR260122010</t>
  </si>
  <si>
    <t>ZHBR-AR260203003</t>
  </si>
  <si>
    <t>ZHBR260127058</t>
  </si>
  <si>
    <t>ZHBR-AR260325005</t>
  </si>
  <si>
    <t>ZHBR260320042</t>
  </si>
  <si>
    <t>ZHBR-AR260327003</t>
  </si>
  <si>
    <t>ZHBR260324025</t>
  </si>
  <si>
    <t>ZHBR-AR260428014</t>
  </si>
  <si>
    <t>ZHBR260415007</t>
  </si>
  <si>
    <t>ZHBR-AR260407008</t>
  </si>
  <si>
    <t>ZHBR260403047</t>
  </si>
  <si>
    <t>ZHBR-AR260408004</t>
  </si>
  <si>
    <t>ZHBR260401056</t>
  </si>
  <si>
    <t>ZHBR-AR260408006</t>
  </si>
  <si>
    <t>ZHBR260402027</t>
  </si>
  <si>
    <t>ZHBR-AR260409007</t>
  </si>
  <si>
    <t>ZHBR260404001</t>
  </si>
  <si>
    <t>ZHBR-AR260409008</t>
  </si>
  <si>
    <t>ZHBR260407008</t>
  </si>
  <si>
    <t>ZHBR-AR260417008</t>
  </si>
  <si>
    <t>ZHBR260413028</t>
  </si>
  <si>
    <t>ZHBR-AR260429004</t>
  </si>
  <si>
    <t>ZHBR260423043</t>
  </si>
  <si>
    <t>ZHBR-AR260130002</t>
  </si>
  <si>
    <t>SWDM-CG-202601016-ZHBR260127026</t>
  </si>
  <si>
    <t>ZHBR-AR260320006</t>
  </si>
  <si>
    <t>SWDM-CG-202603015-ZHBR260318045</t>
  </si>
  <si>
    <t>ZHBR-AR260408003</t>
  </si>
  <si>
    <t>SWDM-CG-202604008-ZHBR260403026</t>
  </si>
  <si>
    <t>ZHBR-AR260423009</t>
  </si>
  <si>
    <t>SWDM-CG-202604015-ZHBR260421061</t>
  </si>
  <si>
    <t>ZHBR-AR260115002</t>
  </si>
  <si>
    <t>ZHBR260112007</t>
  </si>
  <si>
    <t>回款拖拉，需持续跟进</t>
  </si>
  <si>
    <t>ZHBR-AR260120005</t>
  </si>
  <si>
    <t>ZHBR260117013</t>
  </si>
  <si>
    <t>ZHBR-AR260128004</t>
  </si>
  <si>
    <t>ZHBR260123020</t>
  </si>
  <si>
    <t>ZHBR-AR260224004</t>
  </si>
  <si>
    <t>ZHBR260209015</t>
  </si>
  <si>
    <t>ZHBR-AR260428016</t>
  </si>
  <si>
    <t>ZHBR260423001</t>
  </si>
  <si>
    <t>ZHBR-AR260415004</t>
  </si>
  <si>
    <t>YZYMED-07-C-260404-JW-ZHBR260410021</t>
  </si>
  <si>
    <t>ZHBR-AR260303002</t>
  </si>
  <si>
    <t>ZHBR260302008</t>
  </si>
  <si>
    <t>催款无回复</t>
  </si>
  <si>
    <t>林潇</t>
  </si>
  <si>
    <t>ZHBR-AR260416008</t>
  </si>
  <si>
    <t>ZHBR260415046</t>
  </si>
  <si>
    <t>ZHBR-AR240108009</t>
  </si>
  <si>
    <t>ZHBR240102028</t>
  </si>
  <si>
    <t>ZHBR-AR240202005</t>
  </si>
  <si>
    <t>ZHBR240129007</t>
  </si>
  <si>
    <t>ZHBR-AR240305003</t>
  </si>
  <si>
    <t>ZHBR240301008</t>
  </si>
  <si>
    <t>ZHBR-AR240311007</t>
  </si>
  <si>
    <t>ZHBR240306002</t>
  </si>
  <si>
    <t>ZHBR-AR240422022</t>
  </si>
  <si>
    <t>ZHBR240403010</t>
  </si>
  <si>
    <t>ZHBR-AR260513005</t>
  </si>
  <si>
    <t>ZHBR260511041</t>
  </si>
  <si>
    <t>ZHBR-AR260511005</t>
  </si>
  <si>
    <t>ZHBR260507003</t>
  </si>
  <si>
    <t>ZHBR-AR260331005</t>
  </si>
  <si>
    <t>ZHBR260325023</t>
  </si>
  <si>
    <t>ZHBR-AR240418012</t>
  </si>
  <si>
    <t>ZHBR240415004</t>
  </si>
  <si>
    <t>ZHBR-AR260427006</t>
  </si>
  <si>
    <t>ZHBR260423010</t>
  </si>
  <si>
    <t>ZHBR-AR260413004</t>
  </si>
  <si>
    <t>ZHBR260411002</t>
  </si>
  <si>
    <t>ZHBR-AR260422007</t>
  </si>
  <si>
    <t>ZHBR260421030</t>
  </si>
  <si>
    <t>ZHBR-AR260511022</t>
  </si>
  <si>
    <t>ZHBR260507037</t>
  </si>
  <si>
    <t>ZHBR-AR260515007</t>
  </si>
  <si>
    <t>ZHBR260514017</t>
  </si>
  <si>
    <t>BR-AR230517004</t>
  </si>
  <si>
    <t>ZHBR230515010</t>
  </si>
  <si>
    <t>ZHBR-AR230901002</t>
  </si>
  <si>
    <t>ZHBR230828011</t>
  </si>
  <si>
    <t>ZHBR-AR230926009</t>
  </si>
  <si>
    <t>ZHBR230921014</t>
  </si>
  <si>
    <t>ZHBR-AR231030010</t>
  </si>
  <si>
    <t>ZHBR231024002</t>
  </si>
  <si>
    <t>ZHBR-AR231102011</t>
  </si>
  <si>
    <t>ZHBR230109005</t>
  </si>
  <si>
    <t>ZHBR-AR240119002</t>
  </si>
  <si>
    <t>ZHBR240118007</t>
  </si>
  <si>
    <t>ZHBR-AR240204008</t>
  </si>
  <si>
    <t>ZHBR240202009</t>
  </si>
  <si>
    <t>ZHBR-AR240315007</t>
  </si>
  <si>
    <t>ZHBR240312010</t>
  </si>
  <si>
    <t>ZHBR-AR251201008</t>
  </si>
  <si>
    <t>ZHBR251124019</t>
  </si>
  <si>
    <t>ZHBR-AR260423010</t>
  </si>
  <si>
    <t>ZHBR260421056</t>
  </si>
  <si>
    <t>ZHBR-AR260512005</t>
  </si>
  <si>
    <t>ZHBR260122028、ZHBR260303032、ZHBR260507029</t>
  </si>
  <si>
    <t>刘虹晶</t>
  </si>
  <si>
    <t>ZHBR-AR260417011</t>
  </si>
  <si>
    <t>ZHBR260413029</t>
  </si>
  <si>
    <t>ZHBR-AR260409002</t>
  </si>
  <si>
    <t>ZHBR260403017</t>
  </si>
  <si>
    <t>ZHBR-AR260402014</t>
  </si>
  <si>
    <t>ZHBR260401037</t>
  </si>
  <si>
    <t>ZHBR-AR260413016</t>
  </si>
  <si>
    <t>ZHBR260408015</t>
  </si>
  <si>
    <t>ZHBR-AR260423003</t>
  </si>
  <si>
    <t>ZHBR260420029</t>
  </si>
  <si>
    <t>ZHBR-AR260428002</t>
  </si>
  <si>
    <t>ZHBR260422011</t>
  </si>
  <si>
    <t>ZHBR-AR260429010</t>
  </si>
  <si>
    <t>ZHBR260423033</t>
  </si>
  <si>
    <t>ZHBR-AR260414013</t>
  </si>
  <si>
    <t>ZHBR260409001</t>
  </si>
  <si>
    <t>ZHBR-AR260113001</t>
  </si>
  <si>
    <t>ZHBR260107063</t>
  </si>
  <si>
    <t>ZHBR-AR260204006</t>
  </si>
  <si>
    <t>ZHBR260119031</t>
  </si>
  <si>
    <t>ZHBR-AR260413018</t>
  </si>
  <si>
    <t>XC-CG-HT-260408-02-ZHBR260408016</t>
  </si>
  <si>
    <t>路要峰</t>
  </si>
  <si>
    <t>ZHBR-AR260202013</t>
  </si>
  <si>
    <t>ZHBR260128022</t>
  </si>
  <si>
    <t>ZHBR-AR260417013</t>
  </si>
  <si>
    <t>ZHBR260414026</t>
  </si>
  <si>
    <t>ZHBR-AR260508027</t>
  </si>
  <si>
    <t>ZHBR260507009</t>
  </si>
  <si>
    <t>ZHBR-AR260415009</t>
  </si>
  <si>
    <t>110-VEN05854-2026040384-ZHBR260412007</t>
  </si>
  <si>
    <t>任鑫</t>
  </si>
  <si>
    <t>ZHBR-AR250928016</t>
  </si>
  <si>
    <t>ZHBR250926032</t>
  </si>
  <si>
    <t>ZHBR-AR251017002</t>
  </si>
  <si>
    <t>ZHBR251013020</t>
  </si>
  <si>
    <t>ZHBR-AR251127006</t>
  </si>
  <si>
    <t>ZHBR251120035</t>
  </si>
  <si>
    <t>ZHBR-AR251223003</t>
  </si>
  <si>
    <t>ZHBR251215006</t>
  </si>
  <si>
    <t>ZHBR-AR260317004</t>
  </si>
  <si>
    <t>ZHBR260313026</t>
  </si>
  <si>
    <t>ZHBR-AR260428005</t>
  </si>
  <si>
    <t>ZHBR260422033</t>
  </si>
  <si>
    <t>ZHBR-AR251218015</t>
  </si>
  <si>
    <t>ZHBR251216001</t>
  </si>
  <si>
    <t>ZHBR-AR251201005</t>
  </si>
  <si>
    <t>ZHBR251031039</t>
  </si>
  <si>
    <t>ZHBR-AR251219014</t>
  </si>
  <si>
    <t>ZHBR251216004</t>
  </si>
  <si>
    <t>BR-AR230313002</t>
  </si>
  <si>
    <t>ZHBR230309007</t>
  </si>
  <si>
    <t>/</t>
  </si>
  <si>
    <t>不认</t>
  </si>
  <si>
    <t>BR-AR230706005</t>
  </si>
  <si>
    <t>ZHBR230704003</t>
  </si>
  <si>
    <t>BTE-AR230510003</t>
  </si>
  <si>
    <t>BTE-TQ230508001</t>
  </si>
  <si>
    <t>BTE-AR230706002</t>
  </si>
  <si>
    <t>BTE-TQ230704001</t>
  </si>
  <si>
    <t>BTE-AR230725001</t>
  </si>
  <si>
    <t>BTE-TQ230601001</t>
  </si>
  <si>
    <t>BTE-AR230731004</t>
  </si>
  <si>
    <t>BTE-TQ230725001</t>
  </si>
  <si>
    <t>ZHBR-AR230721003</t>
  </si>
  <si>
    <t>ZHBR230719016</t>
  </si>
  <si>
    <t>ZHBR-AR260422009</t>
  </si>
  <si>
    <t>ZHBR260417021</t>
  </si>
  <si>
    <t>ZHBR-AR260306013</t>
  </si>
  <si>
    <t>ZHBR260108014</t>
  </si>
  <si>
    <t>ZHBR-AR250702007</t>
  </si>
  <si>
    <t>ZHBR250626012</t>
  </si>
  <si>
    <t>ZHBR-AR260104008</t>
  </si>
  <si>
    <t>ZHBR251218034</t>
  </si>
  <si>
    <t>ZHBR-AR260416006</t>
  </si>
  <si>
    <t>ZHBR260410028</t>
  </si>
  <si>
    <t>ZHBR-AR260107004</t>
  </si>
  <si>
    <t>ZHBR260106019</t>
  </si>
  <si>
    <t>ZHBR-AR260309017</t>
  </si>
  <si>
    <t>ZHBR260205031</t>
  </si>
  <si>
    <t>宋学伟</t>
  </si>
  <si>
    <t>ZHBR-AR260402012</t>
  </si>
  <si>
    <t>ZHBR260330037</t>
  </si>
  <si>
    <t>2026-6-1(6月已回款)</t>
  </si>
  <si>
    <t>ZHBR-AR260408013</t>
  </si>
  <si>
    <t>ZHBR260327044</t>
  </si>
  <si>
    <t>ZHBR-AR260408016</t>
  </si>
  <si>
    <t>ZHBR260403002</t>
  </si>
  <si>
    <t>ZHBR-AR260408018</t>
  </si>
  <si>
    <t>ZHBR260331024</t>
  </si>
  <si>
    <t>ZHBR-AR260413014</t>
  </si>
  <si>
    <t>ZHBR260408017</t>
  </si>
  <si>
    <t>ZHBR-AR260420004</t>
  </si>
  <si>
    <t>ZHBR260414007</t>
  </si>
  <si>
    <t>ZHBR-AR251211007</t>
  </si>
  <si>
    <t>YBCGSQ2025120049-ZHBR251210003</t>
  </si>
  <si>
    <t>6月若不回款，发催款函</t>
  </si>
  <si>
    <t>ZHBR-AR260306002</t>
  </si>
  <si>
    <t>ZHBR260303036</t>
  </si>
  <si>
    <t>ZHBR-AR260317005</t>
  </si>
  <si>
    <t>ZHBR260311004</t>
  </si>
  <si>
    <t>ZHBR-AR260330001</t>
  </si>
  <si>
    <t>ZHBR260324056</t>
  </si>
  <si>
    <t>ZHBR-AR260202011</t>
  </si>
  <si>
    <t>ZHBR260127012</t>
  </si>
  <si>
    <t>ZHBR-AR260202012</t>
  </si>
  <si>
    <t>ZHBR260128014</t>
  </si>
  <si>
    <t>ZHBR-AR260323009</t>
  </si>
  <si>
    <t>ZHBR260320002</t>
  </si>
  <si>
    <t>ZHBR-AR260324009</t>
  </si>
  <si>
    <t>ZHBR260323023</t>
  </si>
  <si>
    <t>ZHBR-AR260415010</t>
  </si>
  <si>
    <t>ZHBR260413002</t>
  </si>
  <si>
    <t>ZHBR-AR260417016</t>
  </si>
  <si>
    <t>ZHBR260416003</t>
  </si>
  <si>
    <t>ZHBR-AR260427008</t>
  </si>
  <si>
    <t>BPO26040010-ZHBR260420001</t>
  </si>
  <si>
    <t>ZHBR-AR260228003</t>
  </si>
  <si>
    <t>ZHBR260227022</t>
  </si>
  <si>
    <t>ZHBR-AR260429001</t>
  </si>
  <si>
    <t>PO26040050-ZHBR260423040</t>
  </si>
  <si>
    <t>ZHBR-AR260415011</t>
  </si>
  <si>
    <t>ZHBR260414015</t>
  </si>
  <si>
    <t>ZHBR-AR260423005</t>
  </si>
  <si>
    <t>ZHBR260422006</t>
  </si>
  <si>
    <t>ZHBR-AR260225001</t>
  </si>
  <si>
    <t>ZHBR260224007</t>
  </si>
  <si>
    <t>ZHBR-AR260325010</t>
  </si>
  <si>
    <t>ZHBR260320022</t>
  </si>
  <si>
    <t>ZHBR-AR260413019</t>
  </si>
  <si>
    <t>ZHBR260409017</t>
  </si>
  <si>
    <t>ZHBR-AR260414012</t>
  </si>
  <si>
    <t>ZHBR260413009</t>
  </si>
  <si>
    <t>ZHBR-AR260424008</t>
  </si>
  <si>
    <t>ZHBR260421023</t>
  </si>
  <si>
    <t>ZHBR-AR260310015</t>
  </si>
  <si>
    <t>ZHBR260305016</t>
  </si>
  <si>
    <t>ZHBR-AR260407010</t>
  </si>
  <si>
    <t>ZHBR260401028</t>
  </si>
  <si>
    <t>徐卓凡</t>
  </si>
  <si>
    <t>ZHBR-AR260513008</t>
  </si>
  <si>
    <t>ZHBR260424020</t>
  </si>
  <si>
    <t>2026-7-5(6月已回款)</t>
  </si>
  <si>
    <t>ZHBR-AR260413015</t>
  </si>
  <si>
    <t>TG20260408007B-ZHBR260408013</t>
  </si>
  <si>
    <t>ZHBR-AR260204011</t>
  </si>
  <si>
    <t>ZHBR260130027</t>
  </si>
  <si>
    <t>ZHBR-AR250911004</t>
  </si>
  <si>
    <t>ZHBR250905035</t>
  </si>
  <si>
    <t>2026-8-31(6月已回款)</t>
  </si>
  <si>
    <t>客户经营困难</t>
  </si>
  <si>
    <t>ZHBR-AR250917004</t>
  </si>
  <si>
    <t>ZHBR250912007</t>
  </si>
  <si>
    <t>ZHBR-AR251125005</t>
  </si>
  <si>
    <t>ZHBR251119036</t>
  </si>
  <si>
    <t>ZHBR-AR251208011</t>
  </si>
  <si>
    <t>ZHBR251202034</t>
  </si>
  <si>
    <t>ZHBR-AR251217006</t>
  </si>
  <si>
    <t>ZHBR251211044</t>
  </si>
  <si>
    <t>ZHBR-AR251217007</t>
  </si>
  <si>
    <t>ZHBR251212026</t>
  </si>
  <si>
    <t>ZHBR-AR251218018</t>
  </si>
  <si>
    <t>ZHBR251212027</t>
  </si>
  <si>
    <t>ZHBR-AR260130005</t>
  </si>
  <si>
    <t>ZHBR260126016</t>
  </si>
  <si>
    <t>杨天雄</t>
  </si>
  <si>
    <t>ZHBR-AR260130011</t>
  </si>
  <si>
    <t>ZHBR260107031</t>
  </si>
  <si>
    <t>ZHBR-AR260430012</t>
  </si>
  <si>
    <t>ZHBR260415041</t>
  </si>
  <si>
    <t>ZHBR-AR260415008</t>
  </si>
  <si>
    <t>ZHBR260408052</t>
  </si>
  <si>
    <t>ZHBR-AR260416003</t>
  </si>
  <si>
    <t>ZHBR260408054</t>
  </si>
  <si>
    <t>ZHBR-AR260306010</t>
  </si>
  <si>
    <t>4500324895-ZHBR260129036</t>
  </si>
  <si>
    <t>ZHBR-AR260408002</t>
  </si>
  <si>
    <t>4500332100-ZHBR260331004</t>
  </si>
  <si>
    <t>ZHBR-AR260119014</t>
  </si>
  <si>
    <t>ZHBR260104036</t>
  </si>
  <si>
    <t>ZHBR-AR260126002</t>
  </si>
  <si>
    <t>ZHBR260104038</t>
  </si>
  <si>
    <t>ZHBR-AR260202004</t>
  </si>
  <si>
    <t>ZHBR260104040</t>
  </si>
  <si>
    <t>ZHBR-AR260208001</t>
  </si>
  <si>
    <t>ZHBR260104041</t>
  </si>
  <si>
    <t>ZHBR-AR260309009</t>
  </si>
  <si>
    <t>ZHBR260306023</t>
  </si>
  <si>
    <t>ZHBR-AR260422008</t>
  </si>
  <si>
    <t>ZHBR260421007</t>
  </si>
  <si>
    <t>ZHBR-AR260408026</t>
  </si>
  <si>
    <t>ZHBR260403022</t>
  </si>
  <si>
    <t>ZHBR-AR260129003</t>
  </si>
  <si>
    <t>ZHBR260122017</t>
  </si>
  <si>
    <t>ZHBR-AR260205007</t>
  </si>
  <si>
    <t>ZHBR260128015</t>
  </si>
  <si>
    <t>ZHBR-AR260428013</t>
  </si>
  <si>
    <t>ZHBR260427008</t>
  </si>
  <si>
    <t>ZHBR-AR260309013</t>
  </si>
  <si>
    <t>ZHBR260303047</t>
  </si>
  <si>
    <t>ZHBR-AR260210007</t>
  </si>
  <si>
    <t>ZHBR260205024</t>
  </si>
  <si>
    <t>张文蝶</t>
  </si>
  <si>
    <t>ZHBR-AR251014002</t>
  </si>
  <si>
    <t>ZHBR251010006</t>
  </si>
  <si>
    <t>ZHBR-AR251210010</t>
  </si>
  <si>
    <t>ZHBR251209007</t>
  </si>
  <si>
    <t>ZHBR-AR260127018</t>
  </si>
  <si>
    <t>ZHBR260120007</t>
  </si>
  <si>
    <t>ZHBR-AR260430008</t>
  </si>
  <si>
    <t>ZHBR260427009</t>
  </si>
  <si>
    <t>ZHBR-AR260402013</t>
  </si>
  <si>
    <t>0000002908-ZHBR260326020</t>
  </si>
  <si>
    <t>刘新元</t>
  </si>
  <si>
    <t>ZHBR-AR250428007</t>
  </si>
  <si>
    <t>CG2024-ZD06037/PO000009359-ZHBR250422015/PO000009349-ZHBR250422014</t>
  </si>
  <si>
    <t>ZHBR-AR251203015</t>
  </si>
  <si>
    <t>PO000011893-ZHBR251031009</t>
  </si>
  <si>
    <t>ZHBR-AR251203017</t>
  </si>
  <si>
    <t>PO000011973-ZHBR251104026</t>
  </si>
  <si>
    <t>ZHBR-AR251204004</t>
  </si>
  <si>
    <t>PO000012333-ZHBR251128030</t>
  </si>
  <si>
    <t>ZHBR-AR251224003</t>
  </si>
  <si>
    <t>PO000011880-ZHBR251103030</t>
  </si>
  <si>
    <t>ZHBR-AR260205027</t>
  </si>
  <si>
    <t>PO000012591-ZHBR251218033</t>
  </si>
  <si>
    <t>ZHBR-AR260522002</t>
  </si>
  <si>
    <t>PO000013870-ZHBR260508007</t>
  </si>
  <si>
    <t>ZHBR-AR260522003</t>
  </si>
  <si>
    <t>PO000013912-ZHBR260511018</t>
  </si>
  <si>
    <t>ZHBR-AR251231010</t>
  </si>
  <si>
    <t>ZHBR251227003</t>
  </si>
  <si>
    <t>ZHBR-AR260112005</t>
  </si>
  <si>
    <t>ZHBR260107041</t>
  </si>
  <si>
    <t>ZHBR-AR260120008</t>
  </si>
  <si>
    <t>ZHBR260115014</t>
  </si>
  <si>
    <t>ZHBR-AR260128002</t>
  </si>
  <si>
    <t>ZHBR260123005</t>
  </si>
  <si>
    <t>ZHBR-AR260202007</t>
  </si>
  <si>
    <t>ZHBR260115033</t>
  </si>
  <si>
    <t>ZHBR-AR260209008</t>
  </si>
  <si>
    <t>ZHBR260204021</t>
  </si>
  <si>
    <t>2026-7-28(6月已回款)</t>
  </si>
  <si>
    <t>ZHBR-AR260210001</t>
  </si>
  <si>
    <t>ZHBR260205029</t>
  </si>
  <si>
    <t>ZHBR-AR260210004</t>
  </si>
  <si>
    <t>ZHBR260209004</t>
  </si>
  <si>
    <t>ZHBR-AR260310016</t>
  </si>
  <si>
    <t>ZHBR260213001</t>
  </si>
  <si>
    <t>ZHBR-AR260310017</t>
  </si>
  <si>
    <t>ZHBR260206047</t>
  </si>
  <si>
    <t>ZHBR-AR260312001</t>
  </si>
  <si>
    <t>ZHBR260309022</t>
  </si>
  <si>
    <t>ZHBR-AR260407017</t>
  </si>
  <si>
    <t>ZHBR260402026</t>
  </si>
  <si>
    <t>ZHBR-AR260407018</t>
  </si>
  <si>
    <t>ZHBR260324040</t>
  </si>
  <si>
    <t>ZHBR-AR260407019</t>
  </si>
  <si>
    <t>ZHBR260317040</t>
  </si>
  <si>
    <t>ZHBR-AR260424013</t>
  </si>
  <si>
    <t>ZHBR260312019</t>
  </si>
  <si>
    <t>ZHBR-AR260429014</t>
  </si>
  <si>
    <t>BRSW8M2604002AF-ZHBR260417027</t>
  </si>
  <si>
    <t>ZHBR-AR260429015</t>
  </si>
  <si>
    <t>BRSW8M2604001AF-ZHBR260410035</t>
  </si>
  <si>
    <t>ZHBR-AR251203024</t>
  </si>
  <si>
    <t>BALB20251118008-ZHBR251118038</t>
  </si>
  <si>
    <t>ZHBR-AR251203025</t>
  </si>
  <si>
    <t>BALB20251119010-ZHBR251119034</t>
  </si>
  <si>
    <t>ZHBR-AR251216001</t>
  </si>
  <si>
    <t>BALB20251211018-ZHBR251211022</t>
  </si>
  <si>
    <t>ZHBR-AR260120007</t>
  </si>
  <si>
    <t>BALB20260112008-ZHBR260112021</t>
  </si>
  <si>
    <t>ZHBR-AR260204010</t>
  </si>
  <si>
    <t>BALB20260130003-ZHBR260130012</t>
  </si>
  <si>
    <t>ZHBR-AR260206007</t>
  </si>
  <si>
    <t>BALB20260203017-ZHBR260203007</t>
  </si>
  <si>
    <t>ZHBR-AR260202022</t>
  </si>
  <si>
    <t>SZ-TL-260126003-ZHBR260127008</t>
  </si>
  <si>
    <t>客诉处理中</t>
  </si>
  <si>
    <t>ZHBR-AR251203012</t>
  </si>
  <si>
    <t>PO2509220064-ZHBR250930017</t>
  </si>
  <si>
    <t>ZHBR-AR251216018</t>
  </si>
  <si>
    <t>LZSJ-BRSW-20251212-ZHBR251215004</t>
  </si>
  <si>
    <t>赵云浩</t>
  </si>
  <si>
    <t>ZHBR-AR260331014</t>
  </si>
  <si>
    <t>3500036883-ZHBR260330013</t>
  </si>
  <si>
    <t>客户付款流程中</t>
  </si>
  <si>
    <t>ZHBR-AR260407014</t>
  </si>
  <si>
    <t>3500036968-ZHBR260402023</t>
  </si>
  <si>
    <t>ZHBR-AR260407015</t>
  </si>
  <si>
    <t>3500036969-ZHBR260402023</t>
  </si>
  <si>
    <t>ZHBR-AR260424009</t>
  </si>
  <si>
    <t>3500037120-ZHBR260423005</t>
  </si>
  <si>
    <t>ZHBR-AR260427011</t>
  </si>
  <si>
    <t>3500037156-ZHBR260424009</t>
  </si>
  <si>
    <t>ZHBR-AR260324007</t>
  </si>
  <si>
    <t>ZHBR260319034</t>
  </si>
  <si>
    <t>ZHBR-AR260327010</t>
  </si>
  <si>
    <t>HT202603190033-ZHBR260209005</t>
  </si>
  <si>
    <t>ZHBR-AR260304008</t>
  </si>
  <si>
    <t>4500019077-ZHBR260227007</t>
  </si>
  <si>
    <t>ZHBR-AR260316002</t>
  </si>
  <si>
    <t>4500019316-ZHBR260313007</t>
  </si>
  <si>
    <t>ZHBR-AR260325012</t>
  </si>
  <si>
    <t>4500019312-ZHBR260316003</t>
  </si>
  <si>
    <t>ZHBR-AR250609019</t>
  </si>
  <si>
    <t>HT202505140010-ZHBR250506014</t>
  </si>
  <si>
    <t>ZHBR-AR250801014</t>
  </si>
  <si>
    <t>4500015195-ZHBR250731016</t>
  </si>
  <si>
    <t>ZHBR-AR251013009</t>
  </si>
  <si>
    <t>HT202510090004-ZHBR251010008</t>
  </si>
  <si>
    <t>ZHBR-AR251113010</t>
  </si>
  <si>
    <t>HT202511100015-ZHBR251111003</t>
  </si>
  <si>
    <t>ZHBR-AR251121009</t>
  </si>
  <si>
    <t>HT202511170012-ZHBR251117042</t>
  </si>
  <si>
    <t>客户系统流程中</t>
  </si>
  <si>
    <t>ZHBR-AR251215002</t>
  </si>
  <si>
    <t>HT202512050005-ZHBR251208005</t>
  </si>
  <si>
    <t>2026-7-10（6月已回款）</t>
  </si>
  <si>
    <t>ZHBR-AR260119007</t>
  </si>
  <si>
    <t>HT202601160011-ZHBR260118002</t>
  </si>
  <si>
    <t>ZHBR-AR260127014</t>
  </si>
  <si>
    <t>HT202512190008-ZHBR251223004</t>
  </si>
  <si>
    <t>ZHBR-AR260128007</t>
  </si>
  <si>
    <t>HT202601070023-ZHBR260107029</t>
  </si>
  <si>
    <t>ZHBR-AR260310014</t>
  </si>
  <si>
    <t>HT202603020017-ZHBR260304006</t>
  </si>
  <si>
    <t>ZHBR-AR260318004</t>
  </si>
  <si>
    <t>HT202603160029-ZHBR260316026</t>
  </si>
  <si>
    <t>2026-7-10(6月已回款)</t>
  </si>
  <si>
    <t>ZHBR-AR260325013</t>
  </si>
  <si>
    <t>HT202603160030-ZHBR260316039</t>
  </si>
  <si>
    <t>ZHBR-AR260325014</t>
  </si>
  <si>
    <t>HT202603180031-ZHBR260319043</t>
  </si>
  <si>
    <t>ZHBR-AR260107018</t>
  </si>
  <si>
    <t>2025-12-083-X-ZHBR251231026</t>
  </si>
  <si>
    <t>跟进客户付款进度中</t>
  </si>
  <si>
    <t>ZHBR-AR260119001</t>
  </si>
  <si>
    <t>2026-01-024-X-ZHBR251230019</t>
  </si>
  <si>
    <t>ZHBR-AR260123006</t>
  </si>
  <si>
    <t>2026-01-042-X-ZHBR260120031</t>
  </si>
  <si>
    <t>ZHBR-AR260127004</t>
  </si>
  <si>
    <t>2026-01-051-X-ZHBR260123028</t>
  </si>
  <si>
    <t>ZHBR-AR260208005</t>
  </si>
  <si>
    <t>2026-02-023-X-ZHBR251230019</t>
  </si>
  <si>
    <t>ZHBR-AR260306011</t>
  </si>
  <si>
    <t>2026-03-013-X-ZHBR260109002-ZHBR260112023</t>
  </si>
  <si>
    <t>ZHBR-AR260313008</t>
  </si>
  <si>
    <t>2026-02-045-X-ZHBR260228012</t>
  </si>
  <si>
    <t>ZHBR-AR260427012</t>
  </si>
  <si>
    <t>ZHBR260424016</t>
  </si>
  <si>
    <t>ZHBR-AR260326010</t>
  </si>
  <si>
    <t>ZHBR260321004</t>
  </si>
  <si>
    <t>ZHBR-AR260416014</t>
  </si>
  <si>
    <t>ZHBR260415009</t>
  </si>
  <si>
    <t>ZHBR-AR260422006</t>
  </si>
  <si>
    <t>ZHBR260421031</t>
  </si>
  <si>
    <t>ZHBR-AR260210018</t>
  </si>
  <si>
    <t>HQCG-YM-2026-054-ZHBR260205033</t>
  </si>
  <si>
    <t>ZHBR-AR260206009</t>
  </si>
  <si>
    <t>SC-CG-12-2026-009-ZHBR260202020</t>
  </si>
  <si>
    <t>ZHBR-AR251021012</t>
  </si>
  <si>
    <t>ZHBR250917038</t>
  </si>
  <si>
    <t>BTE-AR231215001</t>
  </si>
  <si>
    <t>BTE-TQ231213001</t>
  </si>
  <si>
    <t>对账催款中</t>
  </si>
  <si>
    <t>BTE-AR231227003</t>
  </si>
  <si>
    <t>BTE-TQ231221002</t>
  </si>
  <si>
    <t>BTE-AR240308001</t>
  </si>
  <si>
    <t>BTE-TQ240201001</t>
  </si>
  <si>
    <t>BTE-AR240313001</t>
  </si>
  <si>
    <t>BTE-TQ240305001</t>
  </si>
  <si>
    <t>BTE-AR240527001</t>
  </si>
  <si>
    <t>BTE-TQ240422005</t>
  </si>
  <si>
    <t>——逾期应收回款计划执行情况</t>
  </si>
  <si>
    <t>回款期间：</t>
  </si>
  <si>
    <t>2026-6-1至6-31</t>
  </si>
  <si>
    <t>总逾期应收</t>
  </si>
  <si>
    <t>60天以上</t>
  </si>
  <si>
    <t>5月计划</t>
  </si>
  <si>
    <t>应收</t>
  </si>
  <si>
    <t>占比
（VS总逾期）</t>
  </si>
  <si>
    <t>计划占比
（VS总逾期）</t>
  </si>
  <si>
    <t>累计回款</t>
  </si>
  <si>
    <t>累计进度</t>
  </si>
  <si>
    <t>黄明月</t>
  </si>
  <si>
    <t>龙友波</t>
  </si>
  <si>
    <t>生物医药销售部</t>
  </si>
  <si>
    <t>卜庆滨</t>
  </si>
  <si>
    <t>陈杰</t>
  </si>
  <si>
    <t>胡慧</t>
  </si>
  <si>
    <t>任志宝</t>
  </si>
  <si>
    <t>国振华</t>
  </si>
  <si>
    <t>赵佳丽</t>
  </si>
  <si>
    <t>谢秋燕</t>
  </si>
  <si>
    <t>张超</t>
  </si>
  <si>
    <t>广东</t>
  </si>
  <si>
    <t>黄建佳</t>
  </si>
  <si>
    <t>段玉</t>
  </si>
  <si>
    <t>韩远怀</t>
  </si>
  <si>
    <t>浙江</t>
  </si>
  <si>
    <t>吴云</t>
  </si>
  <si>
    <t>国际业务部</t>
  </si>
  <si>
    <t>徐中平</t>
  </si>
  <si>
    <t>说明：</t>
  </si>
  <si>
    <t>截止：</t>
  </si>
  <si>
    <t>注明：筛选逾期或未逾期应收，即可查看对应回款情况</t>
  </si>
  <si>
    <t>应收金额原币</t>
  </si>
  <si>
    <t>逾期应收</t>
  </si>
  <si>
    <t>未逾期应收</t>
  </si>
  <si>
    <t>2026年6月回款进度</t>
  </si>
  <si>
    <t>未逾期天数</t>
  </si>
  <si>
    <t>未逾期金额</t>
  </si>
  <si>
    <t>广州达安基因股份有限公司</t>
  </si>
  <si>
    <t>ZHBR-AR260511006</t>
  </si>
  <si>
    <t>DA20260506-3（CY）-ZHBR260507006</t>
  </si>
  <si>
    <t>ZHBR-AR260515005</t>
  </si>
  <si>
    <t>DA20260511-9（CY）-ZHBR260511035</t>
  </si>
  <si>
    <t>ZHBR-AR260528006</t>
  </si>
  <si>
    <t>DA20260522-4（CY）-ZHBR260525015</t>
  </si>
  <si>
    <t>广州达安生物科技有限公司</t>
  </si>
  <si>
    <t>ZHBR-AR260521008</t>
  </si>
  <si>
    <t>ZHBR260515034</t>
  </si>
  <si>
    <t>ZHBR-AR260521005</t>
  </si>
  <si>
    <t>ZHBR260520022</t>
  </si>
  <si>
    <t>广州市宝创生物技术有限公司</t>
  </si>
  <si>
    <t>ZHBR-AR260525007</t>
  </si>
  <si>
    <t>BCSW26051924-ZHBR260519059</t>
  </si>
  <si>
    <t>ZHBR-AR260519003</t>
  </si>
  <si>
    <t>ZHBR260513024</t>
  </si>
  <si>
    <t>ZHBR-AR260511003</t>
  </si>
  <si>
    <t>20260506001-ZHBR260506062</t>
  </si>
  <si>
    <t>广州远奥生物科技有限公司</t>
  </si>
  <si>
    <t>ZHBR-AR260521007</t>
  </si>
  <si>
    <t>ZHBR260515012</t>
  </si>
  <si>
    <t>江西百进生物科技有限公司</t>
  </si>
  <si>
    <t>ZHBR-AR260520004</t>
  </si>
  <si>
    <t>BJ-2026051302-ZHBR260514026</t>
  </si>
  <si>
    <t>ZHBR-AR260511007</t>
  </si>
  <si>
    <t>SCPO-2605-0024-ZHBR260507012</t>
  </si>
  <si>
    <t>ZHBR-AR260519002</t>
  </si>
  <si>
    <t>SCPO-2605-0322-ZHBR260515008</t>
  </si>
  <si>
    <t>深圳生科原生物有限公司</t>
  </si>
  <si>
    <t>ZHBR-AR260522017</t>
  </si>
  <si>
    <t>SCPO-2605-0450-ZHBR260520020</t>
  </si>
  <si>
    <t>ZHBR-AR260509011</t>
  </si>
  <si>
    <t>ZHBR260507064</t>
  </si>
  <si>
    <t>北京华大吉比爱生物技术有限公司</t>
  </si>
  <si>
    <t>ZHBR-AR260417012</t>
  </si>
  <si>
    <t>A330-4100132897-ZHBR260414018</t>
  </si>
  <si>
    <t>ZHBR-AR260528018</t>
  </si>
  <si>
    <t>ZHBR260525014</t>
  </si>
  <si>
    <t>北京万泰生物药业股份有限公司</t>
  </si>
  <si>
    <t>ZHBR-AR260521003</t>
  </si>
  <si>
    <t>WT20260519CC01-ZHBR260519012</t>
  </si>
  <si>
    <t>清华大学</t>
  </si>
  <si>
    <t>ZHBR-AR260529001</t>
  </si>
  <si>
    <t>ZHBR260526008</t>
  </si>
  <si>
    <t>新羿制造科技（北京）有限公司</t>
  </si>
  <si>
    <t>ZHBR-AR260508026</t>
  </si>
  <si>
    <t>ZHBR260506006</t>
  </si>
  <si>
    <t>潮州凯普生物化学有限公司</t>
  </si>
  <si>
    <t>ZHBR-AR260511015</t>
  </si>
  <si>
    <t>KPCG2026020902R-ZHBR260330031-ZHBR260427045</t>
  </si>
  <si>
    <t>ZHBR-AR260511013</t>
  </si>
  <si>
    <t>ZHBR260506039</t>
  </si>
  <si>
    <t>广东海锐生物技术有限公司</t>
  </si>
  <si>
    <t>ZHBR-AR260525009</t>
  </si>
  <si>
    <t>ZHBR260520025</t>
  </si>
  <si>
    <t>广东华诗特检测科技有限公司</t>
  </si>
  <si>
    <t>ZHBR-AR260512010</t>
  </si>
  <si>
    <t>ZHBR260508023</t>
  </si>
  <si>
    <t>广东凯普生物科技股份有限公司</t>
  </si>
  <si>
    <t>ZHBR-AR260529007</t>
  </si>
  <si>
    <t>KPCG2026020902R-ZHBR260529017</t>
  </si>
  <si>
    <t>广东永诺医疗科技有限公司</t>
  </si>
  <si>
    <t>ZHBR-AR260528012</t>
  </si>
  <si>
    <t>ZHBR260525017</t>
  </si>
  <si>
    <t>广州国家实验室</t>
  </si>
  <si>
    <t>ZHBR-AR260506012</t>
  </si>
  <si>
    <t>ZHBR260428011</t>
  </si>
  <si>
    <t>ZHBR-AR260506013</t>
  </si>
  <si>
    <t>ZHBR-AR260407002</t>
  </si>
  <si>
    <t>YY2026040101-ZHBR260401017</t>
  </si>
  <si>
    <t>ZHBR-AR260429007</t>
  </si>
  <si>
    <t>YY2026042402-ZHBR260424030</t>
  </si>
  <si>
    <t>厦门海关技术中心</t>
  </si>
  <si>
    <t>ZHBR-AR260529018</t>
  </si>
  <si>
    <t>ZHBR260402002</t>
  </si>
  <si>
    <t>厦门市同普生物科技有限公司</t>
  </si>
  <si>
    <t>ZHBR-AR260525001</t>
  </si>
  <si>
    <t>ZHBR260519056</t>
  </si>
  <si>
    <t>ZHBR-AR260522007</t>
  </si>
  <si>
    <t>ZHBR260519036</t>
  </si>
  <si>
    <t>ZHBR-AR260528009</t>
  </si>
  <si>
    <t>ZHBR260518019</t>
  </si>
  <si>
    <t>ZHBR-AR260507001</t>
  </si>
  <si>
    <t>ZHBR260429006</t>
  </si>
  <si>
    <t>ZHBR-AR260512008</t>
  </si>
  <si>
    <t>ZHBR260509025</t>
  </si>
  <si>
    <t>ZHBR-AR260527007</t>
  </si>
  <si>
    <t>ZHBR260522016</t>
  </si>
  <si>
    <t>ZHBR-AR260529012</t>
  </si>
  <si>
    <t>ZHBR260522008</t>
  </si>
  <si>
    <t>珠海辉睿生物科技有限公司</t>
  </si>
  <si>
    <t>ZHBR-AR260528010</t>
  </si>
  <si>
    <t>ZHBR260522032</t>
  </si>
  <si>
    <t>珠海圣美生物诊断技术有限公司</t>
  </si>
  <si>
    <t>ZHBR-AR260522013</t>
  </si>
  <si>
    <t>100-20260518-01-ZHBR260517002</t>
  </si>
  <si>
    <t>爱威科技股份有限公司</t>
  </si>
  <si>
    <t>ZHBR-AR260506005</t>
  </si>
  <si>
    <t>ZHBR260421027</t>
  </si>
  <si>
    <t>ZHBR-AR260401006</t>
  </si>
  <si>
    <t>ZHBR260330012</t>
  </si>
  <si>
    <t>ZHBR-AR260408005</t>
  </si>
  <si>
    <t>ZHBR260401047</t>
  </si>
  <si>
    <t>ZHBR-AR260518014</t>
  </si>
  <si>
    <t>ZHBR260513006</t>
  </si>
  <si>
    <t>湖南国测生物科技有限公司</t>
  </si>
  <si>
    <t>ZHBR-AR260511001</t>
  </si>
  <si>
    <t>ZHBR260509003</t>
  </si>
  <si>
    <t>ZHBR-AR260514009</t>
  </si>
  <si>
    <t>ZHBR260509020</t>
  </si>
  <si>
    <t>ZHBR-AR260518012</t>
  </si>
  <si>
    <t>ZHBR260513004</t>
  </si>
  <si>
    <t>ZHBR-AR260520009</t>
  </si>
  <si>
    <t>SWDM-CG-202605009-ZHBR260515010</t>
  </si>
  <si>
    <t>ZHBR-AR260526010</t>
  </si>
  <si>
    <t>SWDM-CG-202605024-ZHBR260519046</t>
  </si>
  <si>
    <t>南华大学</t>
  </si>
  <si>
    <t>ZHBR-AR260323005</t>
  </si>
  <si>
    <t>ZHBR260320009</t>
  </si>
  <si>
    <t>三诺生物传感股份有限公司</t>
  </si>
  <si>
    <t>ZHBR-AR260526004</t>
  </si>
  <si>
    <t>PO202605190011-ZHBR260518014</t>
  </si>
  <si>
    <t>凯杰生物工程（深圳）有限公司</t>
  </si>
  <si>
    <t>ZHBR-AR260529014</t>
  </si>
  <si>
    <t>ZHBR260526027</t>
  </si>
  <si>
    <t>ZHBR-AR260522016</t>
  </si>
  <si>
    <t>ZHBR260518012</t>
  </si>
  <si>
    <t>ZHBR-AR260525004</t>
  </si>
  <si>
    <t>ZHBR260522049</t>
  </si>
  <si>
    <t>深圳市优圣康生物科技有限公司</t>
  </si>
  <si>
    <t>ZHBR-AR260527001</t>
  </si>
  <si>
    <t>ZHBR260423009</t>
  </si>
  <si>
    <t>ZHBR-AR260506002</t>
  </si>
  <si>
    <t>ZHBR260427047</t>
  </si>
  <si>
    <t>ZHBR-AR260528011</t>
  </si>
  <si>
    <t>ZHBR260522012</t>
  </si>
  <si>
    <t>百沃特（天津）生物技术有限公司</t>
  </si>
  <si>
    <t>ZHBR-AR260509006</t>
  </si>
  <si>
    <t>ZHBR260506020</t>
  </si>
  <si>
    <t>ZHBR-AR260527009</t>
  </si>
  <si>
    <t>ZHBR260522018</t>
  </si>
  <si>
    <t>ZHBR-AR260518017</t>
  </si>
  <si>
    <t>ZHBR260513042</t>
  </si>
  <si>
    <t>ZHBR-AR260525011</t>
  </si>
  <si>
    <t>ZHBR260519004</t>
  </si>
  <si>
    <t>北京中盛世康科技有限公司</t>
  </si>
  <si>
    <t>ZHBR-AR260525010</t>
  </si>
  <si>
    <t>ZHBR260509006</t>
  </si>
  <si>
    <t>吉林重明生物科技有限公司</t>
  </si>
  <si>
    <t>ZHBR-AR260512016</t>
  </si>
  <si>
    <t>ZHBR260511010</t>
  </si>
  <si>
    <t>青岛嘉智生物技术有限公司</t>
  </si>
  <si>
    <t>ZHBR-AR260305006</t>
  </si>
  <si>
    <t>ZHBR260304002</t>
  </si>
  <si>
    <t>ZHBR-AR260312013</t>
  </si>
  <si>
    <t>ZHBR260309008</t>
  </si>
  <si>
    <t>ZHBR-AR260318003</t>
  </si>
  <si>
    <t>ZHBR260317045</t>
  </si>
  <si>
    <t>ZHBR-AR260407005</t>
  </si>
  <si>
    <t>ZHBR260331002</t>
  </si>
  <si>
    <t>ZHBR-AR260416016</t>
  </si>
  <si>
    <t>ZHBR260415001</t>
  </si>
  <si>
    <t>ZHBR-AR260430009</t>
  </si>
  <si>
    <t>ZHBR260429004</t>
  </si>
  <si>
    <t>ZHBR-AR260514010</t>
  </si>
  <si>
    <t>ZHBR260512025</t>
  </si>
  <si>
    <t>ZHBR-AR260515001</t>
  </si>
  <si>
    <t>ZHBR260507010</t>
  </si>
  <si>
    <t>ZHBR-AR260527011</t>
  </si>
  <si>
    <t>ZHBR260526035</t>
  </si>
  <si>
    <t>青岛立见生物科技有限公司</t>
  </si>
  <si>
    <t>ZHBR-AR260304005</t>
  </si>
  <si>
    <t>ZHBR260226013</t>
  </si>
  <si>
    <t>ZHBR-AR260506009</t>
  </si>
  <si>
    <t>ZHBR260422003</t>
  </si>
  <si>
    <t>ZHBR-AR260515002</t>
  </si>
  <si>
    <t>ZHBR260512004</t>
  </si>
  <si>
    <t>ZHBR-AR260520005</t>
  </si>
  <si>
    <t>ZHBR260514029</t>
  </si>
  <si>
    <t>ZHBR-AR260522006</t>
  </si>
  <si>
    <t>ZHBR260519016</t>
  </si>
  <si>
    <t>天津脉络医学检验有限公司</t>
  </si>
  <si>
    <t>ZHBR-AR260509007</t>
  </si>
  <si>
    <t>ZHBR260506012</t>
  </si>
  <si>
    <t>天津市协和医药科技集团有限公司</t>
  </si>
  <si>
    <t>ZHBR-AR260519008</t>
  </si>
  <si>
    <t>ZHBR260514019</t>
  </si>
  <si>
    <t>天津威高分子诊断科技有限公司</t>
  </si>
  <si>
    <t>BR-AR230216005</t>
  </si>
  <si>
    <t>ZHBR210902002</t>
  </si>
  <si>
    <t>ZHBR-AR260302007</t>
  </si>
  <si>
    <t>ZHBR260226003</t>
  </si>
  <si>
    <t>ZHBR-AR260317013</t>
  </si>
  <si>
    <t>ZHBR260313010</t>
  </si>
  <si>
    <t>ZHBR-AR260325008</t>
  </si>
  <si>
    <t>ZHBR260320020</t>
  </si>
  <si>
    <t>ZHBR-AR260325009</t>
  </si>
  <si>
    <t>ZHBR260320019</t>
  </si>
  <si>
    <t>ZHBR-AR260413020</t>
  </si>
  <si>
    <t>ZHBR260409029</t>
  </si>
  <si>
    <t>ZHBR-AR260420005</t>
  </si>
  <si>
    <t>ZHBR260414051</t>
  </si>
  <si>
    <t>ZHBR-AR260423001</t>
  </si>
  <si>
    <t>ZHBR260415011</t>
  </si>
  <si>
    <t>ZHBR-AR260512002</t>
  </si>
  <si>
    <t>XC-CG-HT-260508-01-ZHBR260508003</t>
  </si>
  <si>
    <t>ZHBR-AR260512003</t>
  </si>
  <si>
    <t>XC-CG-HT-260509-01-ZHBR260509005</t>
  </si>
  <si>
    <t>ZHBR-AR260529003</t>
  </si>
  <si>
    <t>XC-CG-HT-260526-02-ZHBR260526017</t>
  </si>
  <si>
    <t>青岛鹏图生物科技有限公司</t>
  </si>
  <si>
    <t>ZHBR-AR260506007</t>
  </si>
  <si>
    <t>ZHBR260428038</t>
  </si>
  <si>
    <t>上海伯杰医疗科技股份有限公司</t>
  </si>
  <si>
    <t>ZHBR-AR260326006</t>
  </si>
  <si>
    <t>PO-20260320-001-ZHBR260322003</t>
  </si>
  <si>
    <t>ZHBR-AR260416015</t>
  </si>
  <si>
    <t>PO-20260415-007-ZHBR260415032</t>
  </si>
  <si>
    <t>ZHBR-AR260520007</t>
  </si>
  <si>
    <t>PO-20260518-002-ZHBR260518033</t>
  </si>
  <si>
    <t>上海节点方域生物科技有限公司</t>
  </si>
  <si>
    <t>ZHBR-AR260511021</t>
  </si>
  <si>
    <t>ZHBR260507053</t>
  </si>
  <si>
    <t>ZHBR-AR260526002</t>
  </si>
  <si>
    <t>ZHBR260522022</t>
  </si>
  <si>
    <t>ZHBR-AR260525012</t>
  </si>
  <si>
    <t>ZHBR260521030</t>
  </si>
  <si>
    <t>成都中医药大学</t>
  </si>
  <si>
    <t>ZHBR-AR260507004</t>
  </si>
  <si>
    <t>ZHBR260429016</t>
  </si>
  <si>
    <t>斯马特诊断技术（成都）有限公司</t>
  </si>
  <si>
    <t>ZHBR-AR260519005</t>
  </si>
  <si>
    <t>WH2605004449-ZHBR260514021</t>
  </si>
  <si>
    <t>ZHBR-AR260526013</t>
  </si>
  <si>
    <t>ZHBR260520007</t>
  </si>
  <si>
    <t>ZHBR-AR260526014</t>
  </si>
  <si>
    <t>ZHBR260515028</t>
  </si>
  <si>
    <t>西华大学</t>
  </si>
  <si>
    <t>ZHBR-AR260522008</t>
  </si>
  <si>
    <t>ZHBR260520029</t>
  </si>
  <si>
    <t>ZHBR-AR260508024</t>
  </si>
  <si>
    <t>ZHBR260430009</t>
  </si>
  <si>
    <t>ZHBR-AR260512015</t>
  </si>
  <si>
    <t>ZHBR260511016</t>
  </si>
  <si>
    <t>ZHBR-AR260512018</t>
  </si>
  <si>
    <t>ZHBR260511011</t>
  </si>
  <si>
    <t>ZHBR-AR260526001</t>
  </si>
  <si>
    <t>ZHBR260520032</t>
  </si>
  <si>
    <t>ZHBR-AR260520008</t>
  </si>
  <si>
    <t>ZHBR260519019</t>
  </si>
  <si>
    <t>无锡精检生物技术有限公司</t>
  </si>
  <si>
    <t>ZHBR-AR260512001</t>
  </si>
  <si>
    <t>ZHBR260507038</t>
  </si>
  <si>
    <t>无锡市申瑞生物制品有限公司</t>
  </si>
  <si>
    <t>ZHBR-AR260529002</t>
  </si>
  <si>
    <t>ZHBR260525042</t>
  </si>
  <si>
    <t>ZHBR-AR260509010</t>
  </si>
  <si>
    <t>ZHBR260507004</t>
  </si>
  <si>
    <t>ZHBR-AR260515011</t>
  </si>
  <si>
    <t>ZHBR260508008</t>
  </si>
  <si>
    <t>ZHBR-AR260519007</t>
  </si>
  <si>
    <t>ZHBR260513033</t>
  </si>
  <si>
    <t>ZHBR-AR260519009</t>
  </si>
  <si>
    <t>ZHBR260518016</t>
  </si>
  <si>
    <t>苏州畅合生物科技有限公司</t>
  </si>
  <si>
    <t>ZHBR-AR260511016</t>
  </si>
  <si>
    <t>ZHBR260416035</t>
  </si>
  <si>
    <t>艾康生物技术（杭州）有限公司</t>
  </si>
  <si>
    <t>ZHBR-AR260521011</t>
  </si>
  <si>
    <t>ZHBR20260508-ZHBR260508018</t>
  </si>
  <si>
    <t>杭州奥盛仪器有限公司</t>
  </si>
  <si>
    <t>ZHBR-AR260520016</t>
  </si>
  <si>
    <t>ZHBR260518011</t>
  </si>
  <si>
    <t>ZHBR-AR260518015</t>
  </si>
  <si>
    <t>ZHBR260513007</t>
  </si>
  <si>
    <t>ZHBR-AR260529013</t>
  </si>
  <si>
    <t>ZHBR260424032</t>
  </si>
  <si>
    <t>杭州博日科技股份有限公司</t>
  </si>
  <si>
    <t>ZHBR-AR260511002</t>
  </si>
  <si>
    <t>CGDD2026050017-ZHBR260507056</t>
  </si>
  <si>
    <t>ZHBR-AR260514005</t>
  </si>
  <si>
    <t>CGDD2026050474-ZHBR260512032</t>
  </si>
  <si>
    <t>ZHBR-AR260522010</t>
  </si>
  <si>
    <t>CGDD2026050857-ZHBR260520027</t>
  </si>
  <si>
    <t>ZHBR-AR260527004</t>
  </si>
  <si>
    <t>CGDD2026050967-ZHBR260521034</t>
  </si>
  <si>
    <t>杭州圣庭医疗科技有限公司</t>
  </si>
  <si>
    <t>ZHBR-AR260526012</t>
  </si>
  <si>
    <t>ZHBR260514004</t>
  </si>
  <si>
    <t>杭州沃森生物技术有限公司</t>
  </si>
  <si>
    <t>ZHBR-AR260511012</t>
  </si>
  <si>
    <t>ZHBR260506042</t>
  </si>
  <si>
    <t>ZHBR-AR260506004</t>
  </si>
  <si>
    <t>ZHBR260429020</t>
  </si>
  <si>
    <t>ZHBR-AR260507014</t>
  </si>
  <si>
    <t>ZHBR260506016</t>
  </si>
  <si>
    <t>ZHBR-AR260515006</t>
  </si>
  <si>
    <t>ZHBR260511025</t>
  </si>
  <si>
    <t>杭州岳晨医药科技有限公司</t>
  </si>
  <si>
    <t>ZHBR-AR260522015</t>
  </si>
  <si>
    <t>ZHBR260520016</t>
  </si>
  <si>
    <t>ZHBR-AR260522012</t>
  </si>
  <si>
    <t>ZHBR260514018</t>
  </si>
  <si>
    <t>ZHBR-AR260528001</t>
  </si>
  <si>
    <t>ZHBR260527003</t>
  </si>
  <si>
    <t>ZHBR-AR260417017</t>
  </si>
  <si>
    <t>ZHBR260414057</t>
  </si>
  <si>
    <t>ZHBR-AR260511004</t>
  </si>
  <si>
    <t>ZHBR260509017</t>
  </si>
  <si>
    <t>ZHBR-AR260512020</t>
  </si>
  <si>
    <t>ZHBR260409021</t>
  </si>
  <si>
    <t>ZHBR-AR260519017</t>
  </si>
  <si>
    <t>ZHBR260320050</t>
  </si>
  <si>
    <t>ZHBR-AR260519019</t>
  </si>
  <si>
    <t>ZHBR260305017</t>
  </si>
  <si>
    <t>上海美吉生物医药科技有限公司</t>
  </si>
  <si>
    <t>ZHBR-AR260528021</t>
  </si>
  <si>
    <t>ZHBR260508025</t>
  </si>
  <si>
    <t>上海闪翔生物科技有限公司</t>
  </si>
  <si>
    <t>ZHBR-AR260525014</t>
  </si>
  <si>
    <t>ZHBR260522025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</si>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</sst>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  <numFmt numFmtId="178" formatCode="0_);[Red]\(0\)"/>
  </numFmts>
  <fonts count="39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rgb="FFFF0000"/>
      <name val="宋体"/>
      <charset val="134"/>
      <scheme val="minor"/>
    </font>
    <font>
      <b/>
      <sz val="9"/>
      <color theme="4" tint="-0.25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  <font>
      <sz val="10"/>
      <name val="宋体"/>
      <charset val="134"/>
    </font>
    <font>
      <b/>
      <sz val="9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0" applyNumberFormat="0" applyAlignment="0" applyProtection="0">
      <alignment vertical="center"/>
    </xf>
    <xf numFmtId="0" fontId="26" fillId="8" borderId="41" applyNumberFormat="0" applyAlignment="0" applyProtection="0">
      <alignment vertical="center"/>
    </xf>
    <xf numFmtId="0" fontId="27" fillId="8" borderId="40" applyNumberFormat="0" applyAlignment="0" applyProtection="0">
      <alignment vertical="center"/>
    </xf>
    <xf numFmtId="0" fontId="28" fillId="9" borderId="42" applyNumberFormat="0" applyAlignment="0" applyProtection="0">
      <alignment vertical="center"/>
    </xf>
    <xf numFmtId="0" fontId="29" fillId="0" borderId="43" applyNumberFormat="0" applyFill="0" applyAlignment="0" applyProtection="0">
      <alignment vertical="center"/>
    </xf>
    <xf numFmtId="0" fontId="30" fillId="0" borderId="44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3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43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vertical="center"/>
    </xf>
    <xf numFmtId="43" fontId="5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43" fontId="2" fillId="3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0" fillId="4" borderId="0" xfId="0" applyFill="1">
      <alignment vertical="center"/>
    </xf>
    <xf numFmtId="0" fontId="6" fillId="4" borderId="0" xfId="0" applyFont="1" applyFill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57" fontId="2" fillId="4" borderId="0" xfId="0" applyNumberFormat="1" applyFont="1" applyFill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43" fontId="10" fillId="0" borderId="12" xfId="0" applyNumberFormat="1" applyFont="1" applyFill="1" applyBorder="1" applyAlignment="1">
      <alignment horizontal="center" vertical="center"/>
    </xf>
    <xf numFmtId="43" fontId="10" fillId="4" borderId="12" xfId="0" applyNumberFormat="1" applyFont="1" applyFill="1" applyBorder="1" applyAlignment="1">
      <alignment horizontal="center" vertical="center"/>
    </xf>
    <xf numFmtId="9" fontId="10" fillId="4" borderId="12" xfId="3" applyFont="1" applyFill="1" applyBorder="1" applyAlignment="1">
      <alignment horizontal="center" vertical="center"/>
    </xf>
    <xf numFmtId="43" fontId="10" fillId="4" borderId="12" xfId="3" applyNumberFormat="1" applyFont="1" applyFill="1" applyBorder="1" applyAlignment="1">
      <alignment horizontal="center" vertical="center"/>
    </xf>
    <xf numFmtId="9" fontId="5" fillId="0" borderId="12" xfId="3" applyNumberFormat="1" applyFont="1" applyFill="1" applyBorder="1" applyAlignment="1">
      <alignment horizontal="center" vertical="center"/>
    </xf>
    <xf numFmtId="43" fontId="10" fillId="4" borderId="12" xfId="0" applyNumberFormat="1" applyFont="1" applyFill="1" applyBorder="1" applyAlignment="1">
      <alignment vertical="center"/>
    </xf>
    <xf numFmtId="10" fontId="10" fillId="4" borderId="12" xfId="3" applyNumberFormat="1" applyFont="1" applyFill="1" applyBorder="1" applyAlignment="1">
      <alignment horizontal="center" vertical="center"/>
    </xf>
    <xf numFmtId="43" fontId="10" fillId="4" borderId="13" xfId="0" applyNumberFormat="1" applyFont="1" applyFill="1" applyBorder="1" applyAlignment="1">
      <alignment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43" fontId="5" fillId="4" borderId="12" xfId="0" applyNumberFormat="1" applyFont="1" applyFill="1" applyBorder="1" applyAlignment="1">
      <alignment horizontal="center" vertical="center"/>
    </xf>
    <xf numFmtId="9" fontId="5" fillId="4" borderId="12" xfId="3" applyFont="1" applyFill="1" applyBorder="1" applyAlignment="1">
      <alignment horizontal="center" vertical="center"/>
    </xf>
    <xf numFmtId="43" fontId="5" fillId="4" borderId="12" xfId="3" applyNumberFormat="1" applyFont="1" applyFill="1" applyBorder="1" applyAlignment="1">
      <alignment horizontal="center" vertical="center"/>
    </xf>
    <xf numFmtId="43" fontId="5" fillId="4" borderId="12" xfId="0" applyNumberFormat="1" applyFont="1" applyFill="1" applyBorder="1" applyAlignment="1">
      <alignment vertical="center"/>
    </xf>
    <xf numFmtId="10" fontId="5" fillId="4" borderId="12" xfId="3" applyNumberFormat="1" applyFont="1" applyFill="1" applyBorder="1" applyAlignment="1">
      <alignment horizontal="center" vertical="center"/>
    </xf>
    <xf numFmtId="43" fontId="5" fillId="4" borderId="13" xfId="0" applyNumberFormat="1" applyFont="1" applyFill="1" applyBorder="1" applyAlignment="1">
      <alignment vertical="center"/>
    </xf>
    <xf numFmtId="9" fontId="10" fillId="4" borderId="12" xfId="3" applyNumberFormat="1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vertical="center"/>
    </xf>
    <xf numFmtId="43" fontId="9" fillId="4" borderId="19" xfId="0" applyNumberFormat="1" applyFont="1" applyFill="1" applyBorder="1" applyAlignment="1">
      <alignment vertical="center"/>
    </xf>
    <xf numFmtId="9" fontId="9" fillId="4" borderId="19" xfId="3" applyFont="1" applyFill="1" applyBorder="1" applyAlignment="1">
      <alignment horizontal="center" vertical="center"/>
    </xf>
    <xf numFmtId="10" fontId="9" fillId="4" borderId="19" xfId="3" applyNumberFormat="1" applyFont="1" applyFill="1" applyBorder="1" applyAlignment="1">
      <alignment horizontal="center" vertical="center"/>
    </xf>
    <xf numFmtId="43" fontId="9" fillId="4" borderId="20" xfId="0" applyNumberFormat="1" applyFont="1" applyFill="1" applyBorder="1" applyAlignment="1">
      <alignment vertical="center"/>
    </xf>
    <xf numFmtId="0" fontId="12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11" fillId="4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>
      <alignment vertical="center"/>
    </xf>
    <xf numFmtId="178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3" fontId="6" fillId="0" borderId="0" xfId="0" applyNumberFormat="1" applyFont="1" applyFill="1" applyAlignment="1">
      <alignment horizontal="center" vertical="center"/>
    </xf>
    <xf numFmtId="0" fontId="14" fillId="5" borderId="21" xfId="0" applyFont="1" applyFill="1" applyBorder="1" applyAlignment="1" applyProtection="1">
      <alignment vertical="center"/>
    </xf>
    <xf numFmtId="0" fontId="14" fillId="5" borderId="22" xfId="0" applyFont="1" applyFill="1" applyBorder="1" applyAlignment="1" applyProtection="1">
      <alignment vertical="center"/>
    </xf>
    <xf numFmtId="0" fontId="15" fillId="5" borderId="22" xfId="0" applyFont="1" applyFill="1" applyBorder="1" applyAlignment="1" applyProtection="1">
      <alignment vertical="center"/>
    </xf>
    <xf numFmtId="177" fontId="14" fillId="5" borderId="22" xfId="0" applyNumberFormat="1" applyFont="1" applyFill="1" applyBorder="1" applyAlignment="1" applyProtection="1">
      <alignment vertical="center"/>
    </xf>
    <xf numFmtId="178" fontId="14" fillId="5" borderId="23" xfId="0" applyNumberFormat="1" applyFont="1" applyFill="1" applyBorder="1" applyAlignment="1" applyProtection="1">
      <alignment horizontal="center" vertical="center"/>
    </xf>
    <xf numFmtId="0" fontId="14" fillId="5" borderId="23" xfId="0" applyFont="1" applyFill="1" applyBorder="1" applyAlignment="1" applyProtection="1">
      <alignment horizontal="left" vertical="center"/>
    </xf>
    <xf numFmtId="0" fontId="14" fillId="5" borderId="23" xfId="0" applyFont="1" applyFill="1" applyBorder="1" applyAlignment="1" applyProtection="1">
      <alignment horizontal="center" vertical="center"/>
    </xf>
    <xf numFmtId="43" fontId="16" fillId="5" borderId="23" xfId="49" applyNumberFormat="1" applyFont="1" applyFill="1" applyBorder="1" applyAlignment="1">
      <alignment horizontal="center" vertical="center"/>
    </xf>
    <xf numFmtId="43" fontId="16" fillId="5" borderId="24" xfId="49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43" fontId="11" fillId="0" borderId="0" xfId="0" applyNumberFormat="1" applyFont="1" applyFill="1" applyBorder="1" applyAlignment="1">
      <alignment vertical="center"/>
    </xf>
    <xf numFmtId="177" fontId="11" fillId="0" borderId="26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27" xfId="0" applyFont="1" applyFill="1" applyBorder="1" applyAlignment="1" applyProtection="1">
      <alignment horizontal="left" vertical="center"/>
    </xf>
    <xf numFmtId="43" fontId="11" fillId="0" borderId="0" xfId="0" applyNumberFormat="1" applyFont="1" applyFill="1" applyBorder="1" applyAlignment="1" applyProtection="1">
      <alignment horizontal="right" vertical="center"/>
    </xf>
    <xf numFmtId="43" fontId="11" fillId="0" borderId="28" xfId="0" applyNumberFormat="1" applyFont="1" applyFill="1" applyBorder="1" applyAlignment="1" applyProtection="1">
      <alignment horizontal="right" vertical="center"/>
    </xf>
    <xf numFmtId="177" fontId="11" fillId="0" borderId="25" xfId="0" applyNumberFormat="1" applyFont="1" applyFill="1" applyBorder="1" applyAlignment="1" applyProtection="1">
      <alignment horizontal="center" vertical="center"/>
    </xf>
    <xf numFmtId="0" fontId="11" fillId="0" borderId="29" xfId="0" applyFont="1" applyFill="1" applyBorder="1" applyAlignment="1" applyProtection="1">
      <alignment vertical="center"/>
    </xf>
    <xf numFmtId="0" fontId="11" fillId="0" borderId="30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center" vertical="center"/>
    </xf>
    <xf numFmtId="177" fontId="11" fillId="0" borderId="30" xfId="0" applyNumberFormat="1" applyFont="1" applyFill="1" applyBorder="1" applyAlignment="1">
      <alignment vertical="center"/>
    </xf>
    <xf numFmtId="43" fontId="11" fillId="0" borderId="30" xfId="0" applyNumberFormat="1" applyFont="1" applyFill="1" applyBorder="1" applyAlignment="1">
      <alignment vertical="center"/>
    </xf>
    <xf numFmtId="177" fontId="11" fillId="0" borderId="31" xfId="0" applyNumberFormat="1" applyFont="1" applyFill="1" applyBorder="1" applyAlignment="1" applyProtection="1">
      <alignment horizontal="center" vertical="center"/>
    </xf>
    <xf numFmtId="0" fontId="11" fillId="0" borderId="32" xfId="0" applyFont="1" applyFill="1" applyBorder="1" applyAlignment="1" applyProtection="1">
      <alignment horizontal="left" vertical="center"/>
    </xf>
    <xf numFmtId="43" fontId="11" fillId="0" borderId="33" xfId="0" applyNumberFormat="1" applyFont="1" applyFill="1" applyBorder="1" applyAlignment="1" applyProtection="1">
      <alignment horizontal="right" vertical="center"/>
    </xf>
    <xf numFmtId="43" fontId="11" fillId="0" borderId="34" xfId="0" applyNumberFormat="1" applyFont="1" applyFill="1" applyBorder="1" applyAlignment="1" applyProtection="1">
      <alignment horizontal="right" vertical="center"/>
    </xf>
    <xf numFmtId="177" fontId="11" fillId="0" borderId="35" xfId="0" applyNumberFormat="1" applyFont="1" applyFill="1" applyBorder="1" applyAlignment="1" applyProtection="1">
      <alignment horizontal="center" vertical="center"/>
    </xf>
    <xf numFmtId="0" fontId="11" fillId="0" borderId="30" xfId="0" applyFont="1" applyFill="1" applyBorder="1" applyAlignment="1">
      <alignment horizontal="left" vertical="center"/>
    </xf>
    <xf numFmtId="43" fontId="11" fillId="0" borderId="30" xfId="0" applyNumberFormat="1" applyFont="1" applyFill="1" applyBorder="1" applyAlignment="1" applyProtection="1">
      <alignment horizontal="right" vertical="center"/>
    </xf>
    <xf numFmtId="43" fontId="11" fillId="0" borderId="36" xfId="0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9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uxinyuan/Desktop/Hermes&#36755;&#20986;-&#24037;&#20316;&#31867;/hermas&#24037;&#20316;&#21488;&#25968;&#25454;&#24211;/&#22238;&#27454;&#25968;&#25454;/2026&#24180;6&#26376;&#36926;&#26399;&#24212;&#25910;&#22238;&#27454;&#35745;&#21010;-&#24635;&#34920;&#65288;&#22238;&#27454;&#36827;&#24230;&#65289;-&#22823;&#23458;&#2514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逾期应收回款_计划"/>
      <sheetName val="逾期应收回款_进度"/>
      <sheetName val="附表_逾期&amp;未逾期（汇总）"/>
    </sheetNames>
    <sheetDataSet>
      <sheetData sheetId="0">
        <row r="3">
          <cell r="B3" t="str">
            <v>结算组织：:[珠海宝锐生物科技有限公司][珠海宝泰仪生物科技有限公司][珠海横琴宝锐生物科技有限公司]</v>
          </cell>
        </row>
        <row r="3">
          <cell r="J3" t="str">
            <v>截止期：</v>
          </cell>
        </row>
        <row r="4">
          <cell r="B4" t="str">
            <v>销售部门</v>
          </cell>
          <cell r="C4" t="str">
            <v>销售员</v>
          </cell>
        </row>
        <row r="4">
          <cell r="I4" t="str">
            <v>逾期金额</v>
          </cell>
          <cell r="J4" t="str">
            <v>逾期天数</v>
          </cell>
        </row>
        <row r="4">
          <cell r="O4" t="str">
            <v>实际回款金额</v>
          </cell>
        </row>
        <row r="5">
          <cell r="B5" t="str">
            <v>中科绿康生物科技（珠海）有限公司</v>
          </cell>
          <cell r="C5" t="str">
            <v>中科绿康生物科技（珠海）有限公司</v>
          </cell>
        </row>
        <row r="5">
          <cell r="I5" t="str">
            <v>中科绿康生物科技（珠海）有限公司</v>
          </cell>
          <cell r="J5" t="str">
            <v>中科绿康生物科技（珠海）有限公司</v>
          </cell>
        </row>
        <row r="5">
          <cell r="O5" t="str">
            <v>第一周</v>
          </cell>
          <cell r="P5" t="str">
            <v>第二周</v>
          </cell>
          <cell r="Q5" t="str">
            <v>第三周</v>
          </cell>
          <cell r="R5" t="str">
            <v>第四周</v>
          </cell>
        </row>
        <row r="6">
          <cell r="B6" t="str">
            <v>诊断原料大客户销售部</v>
          </cell>
          <cell r="C6" t="str">
            <v>刘新元</v>
          </cell>
        </row>
        <row r="6">
          <cell r="I6">
            <v>8320</v>
          </cell>
          <cell r="J6">
            <v>335</v>
          </cell>
        </row>
        <row r="6">
          <cell r="O6">
            <v>0</v>
          </cell>
          <cell r="P6">
            <v>0</v>
          </cell>
          <cell r="Q6">
            <v>0</v>
          </cell>
          <cell r="R6">
            <v>8320</v>
          </cell>
          <cell r="S6">
            <v>6</v>
          </cell>
        </row>
        <row r="7">
          <cell r="B7" t="str">
            <v>诊断原料大客户销售部</v>
          </cell>
          <cell r="C7" t="str">
            <v>刘新元</v>
          </cell>
        </row>
        <row r="7">
          <cell r="I7">
            <v>19500</v>
          </cell>
          <cell r="J7">
            <v>116</v>
          </cell>
        </row>
        <row r="7">
          <cell r="O7">
            <v>0</v>
          </cell>
          <cell r="P7">
            <v>0</v>
          </cell>
          <cell r="Q7">
            <v>0</v>
          </cell>
          <cell r="R7">
            <v>19500</v>
          </cell>
          <cell r="S7">
            <v>6</v>
          </cell>
        </row>
        <row r="8">
          <cell r="B8" t="str">
            <v>诊断原料大客户销售部</v>
          </cell>
          <cell r="C8" t="str">
            <v>刘新元</v>
          </cell>
        </row>
        <row r="8">
          <cell r="I8">
            <v>1300</v>
          </cell>
          <cell r="J8">
            <v>116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1300</v>
          </cell>
          <cell r="S8">
            <v>6</v>
          </cell>
        </row>
        <row r="9">
          <cell r="B9" t="str">
            <v>诊断原料大客户销售部</v>
          </cell>
          <cell r="C9" t="str">
            <v>刘新元</v>
          </cell>
        </row>
        <row r="9">
          <cell r="I9">
            <v>3900</v>
          </cell>
          <cell r="J9">
            <v>115</v>
          </cell>
        </row>
        <row r="9">
          <cell r="O9">
            <v>0</v>
          </cell>
          <cell r="P9">
            <v>0</v>
          </cell>
          <cell r="Q9">
            <v>0</v>
          </cell>
          <cell r="R9">
            <v>3900</v>
          </cell>
          <cell r="S9">
            <v>6</v>
          </cell>
        </row>
        <row r="10">
          <cell r="B10" t="str">
            <v>诊断原料大客户销售部</v>
          </cell>
          <cell r="C10" t="str">
            <v>刘新元</v>
          </cell>
        </row>
        <row r="10">
          <cell r="I10">
            <v>46901.01</v>
          </cell>
          <cell r="J10">
            <v>95</v>
          </cell>
        </row>
        <row r="10"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7</v>
          </cell>
        </row>
        <row r="11">
          <cell r="B11" t="str">
            <v>诊断原料大客户销售部</v>
          </cell>
          <cell r="C11" t="str">
            <v>刘新元</v>
          </cell>
        </row>
        <row r="11">
          <cell r="I11">
            <v>12297.6</v>
          </cell>
          <cell r="J11">
            <v>52</v>
          </cell>
        </row>
        <row r="11"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7</v>
          </cell>
        </row>
        <row r="12">
          <cell r="B12" t="str">
            <v>诊断原料大客户销售部</v>
          </cell>
          <cell r="C12" t="str">
            <v>刘新元</v>
          </cell>
        </row>
        <row r="12">
          <cell r="I12">
            <v>109824</v>
          </cell>
          <cell r="J12">
            <v>9</v>
          </cell>
        </row>
        <row r="12"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8</v>
          </cell>
        </row>
        <row r="13">
          <cell r="B13" t="str">
            <v>诊断原料大客户销售部</v>
          </cell>
          <cell r="C13" t="str">
            <v>刘新元</v>
          </cell>
        </row>
        <row r="13">
          <cell r="I13">
            <v>1200</v>
          </cell>
          <cell r="J13">
            <v>9</v>
          </cell>
        </row>
        <row r="13"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7</v>
          </cell>
        </row>
        <row r="14">
          <cell r="B14" t="str">
            <v>诊断原料大客户销售部</v>
          </cell>
          <cell r="C14" t="str">
            <v>刘新元</v>
          </cell>
        </row>
        <row r="14">
          <cell r="I14">
            <v>5680</v>
          </cell>
          <cell r="J14">
            <v>121</v>
          </cell>
        </row>
        <row r="14">
          <cell r="O14">
            <v>0</v>
          </cell>
          <cell r="P14">
            <v>0</v>
          </cell>
          <cell r="Q14">
            <v>5680</v>
          </cell>
          <cell r="R14">
            <v>0</v>
          </cell>
          <cell r="S14">
            <v>6</v>
          </cell>
        </row>
        <row r="15">
          <cell r="B15" t="str">
            <v>诊断原料大客户销售部</v>
          </cell>
          <cell r="C15" t="str">
            <v>刘新元</v>
          </cell>
        </row>
        <row r="15">
          <cell r="I15">
            <v>3280</v>
          </cell>
          <cell r="J15">
            <v>109</v>
          </cell>
        </row>
        <row r="15">
          <cell r="O15">
            <v>0</v>
          </cell>
          <cell r="P15">
            <v>0</v>
          </cell>
          <cell r="Q15">
            <v>3280</v>
          </cell>
          <cell r="R15">
            <v>0</v>
          </cell>
          <cell r="S15">
            <v>6</v>
          </cell>
        </row>
        <row r="16">
          <cell r="B16" t="str">
            <v>诊断原料大客户销售部</v>
          </cell>
          <cell r="C16" t="str">
            <v>刘新元</v>
          </cell>
        </row>
        <row r="16">
          <cell r="I16">
            <v>2361.6</v>
          </cell>
          <cell r="J16">
            <v>101</v>
          </cell>
        </row>
        <row r="16">
          <cell r="O16">
            <v>0</v>
          </cell>
          <cell r="P16">
            <v>0</v>
          </cell>
          <cell r="Q16">
            <v>2361.6</v>
          </cell>
          <cell r="R16">
            <v>0</v>
          </cell>
          <cell r="S16">
            <v>6</v>
          </cell>
        </row>
        <row r="17">
          <cell r="B17" t="str">
            <v>诊断原料大客户销售部</v>
          </cell>
          <cell r="C17" t="str">
            <v>刘新元</v>
          </cell>
        </row>
        <row r="17">
          <cell r="I17">
            <v>31960</v>
          </cell>
          <cell r="J17">
            <v>93</v>
          </cell>
        </row>
        <row r="17">
          <cell r="O17">
            <v>0</v>
          </cell>
          <cell r="P17">
            <v>0</v>
          </cell>
          <cell r="Q17">
            <v>31960</v>
          </cell>
          <cell r="R17">
            <v>0</v>
          </cell>
          <cell r="S17">
            <v>6</v>
          </cell>
        </row>
        <row r="18">
          <cell r="B18" t="str">
            <v>诊断原料大客户销售部</v>
          </cell>
          <cell r="C18" t="str">
            <v>刘新元</v>
          </cell>
        </row>
        <row r="18">
          <cell r="I18">
            <v>46500</v>
          </cell>
          <cell r="J18">
            <v>88</v>
          </cell>
        </row>
        <row r="18"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6</v>
          </cell>
        </row>
        <row r="19">
          <cell r="B19" t="str">
            <v>诊断原料大客户销售部</v>
          </cell>
          <cell r="C19" t="str">
            <v>刘新元</v>
          </cell>
        </row>
        <row r="19">
          <cell r="I19">
            <v>1526.4</v>
          </cell>
          <cell r="J19">
            <v>81</v>
          </cell>
        </row>
        <row r="19">
          <cell r="O19">
            <v>0</v>
          </cell>
          <cell r="P19">
            <v>0</v>
          </cell>
          <cell r="Q19">
            <v>1526.4</v>
          </cell>
          <cell r="R19">
            <v>0</v>
          </cell>
          <cell r="S19">
            <v>6</v>
          </cell>
        </row>
        <row r="20">
          <cell r="B20" t="str">
            <v>诊断原料大客户销售部</v>
          </cell>
          <cell r="C20" t="str">
            <v>刘新元</v>
          </cell>
        </row>
        <row r="20">
          <cell r="I20">
            <v>2600</v>
          </cell>
          <cell r="J20">
            <v>80</v>
          </cell>
        </row>
        <row r="20">
          <cell r="O20">
            <v>0</v>
          </cell>
          <cell r="P20">
            <v>0</v>
          </cell>
          <cell r="Q20">
            <v>2600</v>
          </cell>
          <cell r="R20">
            <v>0</v>
          </cell>
          <cell r="S20">
            <v>6</v>
          </cell>
        </row>
        <row r="21">
          <cell r="B21" t="str">
            <v>诊断原料大客户销售部</v>
          </cell>
          <cell r="C21" t="str">
            <v>刘新元</v>
          </cell>
        </row>
        <row r="21">
          <cell r="I21">
            <v>4760</v>
          </cell>
          <cell r="J21">
            <v>80</v>
          </cell>
        </row>
        <row r="21">
          <cell r="O21">
            <v>0</v>
          </cell>
          <cell r="P21">
            <v>0</v>
          </cell>
          <cell r="Q21">
            <v>4760</v>
          </cell>
          <cell r="R21">
            <v>0</v>
          </cell>
          <cell r="S21">
            <v>6</v>
          </cell>
        </row>
        <row r="22">
          <cell r="B22" t="str">
            <v>诊断原料大客户销售部</v>
          </cell>
          <cell r="C22" t="str">
            <v>刘新元</v>
          </cell>
        </row>
        <row r="22">
          <cell r="I22">
            <v>7800</v>
          </cell>
          <cell r="J22">
            <v>52</v>
          </cell>
        </row>
        <row r="22">
          <cell r="O22">
            <v>0</v>
          </cell>
          <cell r="P22">
            <v>0</v>
          </cell>
          <cell r="Q22">
            <v>7800</v>
          </cell>
          <cell r="R22">
            <v>0</v>
          </cell>
          <cell r="S22">
            <v>6</v>
          </cell>
        </row>
        <row r="23">
          <cell r="B23" t="str">
            <v>诊断原料大客户销售部</v>
          </cell>
          <cell r="C23" t="str">
            <v>刘新元</v>
          </cell>
        </row>
        <row r="23">
          <cell r="I23">
            <v>10100</v>
          </cell>
          <cell r="J23">
            <v>52</v>
          </cell>
        </row>
        <row r="23">
          <cell r="O23">
            <v>0</v>
          </cell>
          <cell r="P23">
            <v>0</v>
          </cell>
          <cell r="Q23">
            <v>10100</v>
          </cell>
          <cell r="R23">
            <v>0</v>
          </cell>
          <cell r="S23">
            <v>6</v>
          </cell>
        </row>
        <row r="24">
          <cell r="B24" t="str">
            <v>诊断原料大客户销售部</v>
          </cell>
          <cell r="C24" t="str">
            <v>刘新元</v>
          </cell>
        </row>
        <row r="24">
          <cell r="I24">
            <v>2553.6</v>
          </cell>
          <cell r="J24">
            <v>50</v>
          </cell>
        </row>
        <row r="24"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7</v>
          </cell>
        </row>
        <row r="25">
          <cell r="B25" t="str">
            <v>诊断原料大客户销售部</v>
          </cell>
          <cell r="C25" t="str">
            <v>刘新元</v>
          </cell>
        </row>
        <row r="25">
          <cell r="I25">
            <v>3800</v>
          </cell>
          <cell r="J25">
            <v>24</v>
          </cell>
        </row>
        <row r="25"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7</v>
          </cell>
        </row>
        <row r="26">
          <cell r="B26" t="str">
            <v>诊断原料大客户销售部</v>
          </cell>
          <cell r="C26" t="str">
            <v>刘新元</v>
          </cell>
        </row>
        <row r="26">
          <cell r="I26">
            <v>2600</v>
          </cell>
          <cell r="J26">
            <v>24</v>
          </cell>
        </row>
        <row r="26"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7</v>
          </cell>
        </row>
        <row r="27">
          <cell r="B27" t="str">
            <v>诊断原料大客户销售部</v>
          </cell>
          <cell r="C27" t="str">
            <v>刘新元</v>
          </cell>
        </row>
        <row r="27">
          <cell r="I27">
            <v>4920</v>
          </cell>
          <cell r="J27">
            <v>24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7</v>
          </cell>
        </row>
        <row r="28">
          <cell r="B28" t="str">
            <v>诊断原料大客户销售部</v>
          </cell>
          <cell r="C28" t="str">
            <v>刘新元</v>
          </cell>
        </row>
        <row r="28">
          <cell r="I28">
            <v>174000</v>
          </cell>
          <cell r="J28">
            <v>7</v>
          </cell>
        </row>
        <row r="28">
          <cell r="O28">
            <v>0</v>
          </cell>
          <cell r="P28">
            <v>174000</v>
          </cell>
          <cell r="Q28">
            <v>0</v>
          </cell>
          <cell r="R28">
            <v>0</v>
          </cell>
          <cell r="S28">
            <v>6</v>
          </cell>
        </row>
        <row r="29">
          <cell r="B29" t="str">
            <v>诊断原料大客户销售部</v>
          </cell>
          <cell r="C29" t="str">
            <v>刘新元</v>
          </cell>
        </row>
        <row r="29">
          <cell r="I29">
            <v>19400</v>
          </cell>
          <cell r="J29">
            <v>14</v>
          </cell>
        </row>
        <row r="29">
          <cell r="O29">
            <v>19400</v>
          </cell>
          <cell r="P29">
            <v>0</v>
          </cell>
          <cell r="Q29">
            <v>0</v>
          </cell>
          <cell r="R29">
            <v>0</v>
          </cell>
          <cell r="S29">
            <v>6</v>
          </cell>
        </row>
        <row r="30">
          <cell r="B30" t="str">
            <v>诊断原料大客户销售部</v>
          </cell>
          <cell r="C30" t="str">
            <v>刘新元</v>
          </cell>
        </row>
        <row r="30">
          <cell r="I30">
            <v>3900</v>
          </cell>
          <cell r="J30">
            <v>14</v>
          </cell>
        </row>
        <row r="30">
          <cell r="O30">
            <v>3900</v>
          </cell>
          <cell r="P30">
            <v>0</v>
          </cell>
          <cell r="Q30">
            <v>0</v>
          </cell>
          <cell r="R30">
            <v>0</v>
          </cell>
          <cell r="S30">
            <v>6</v>
          </cell>
        </row>
        <row r="31">
          <cell r="B31" t="str">
            <v>诊断原料大客户销售部</v>
          </cell>
          <cell r="C31" t="str">
            <v>刘新元</v>
          </cell>
        </row>
        <row r="31">
          <cell r="I31">
            <v>9170</v>
          </cell>
          <cell r="J31">
            <v>149</v>
          </cell>
        </row>
        <row r="31">
          <cell r="O31">
            <v>0</v>
          </cell>
          <cell r="P31">
            <v>0</v>
          </cell>
          <cell r="Q31">
            <v>0</v>
          </cell>
          <cell r="R31">
            <v>9170</v>
          </cell>
          <cell r="S31">
            <v>6</v>
          </cell>
        </row>
        <row r="32">
          <cell r="B32" t="str">
            <v>诊断原料大客户销售部</v>
          </cell>
          <cell r="C32" t="str">
            <v>刘新元</v>
          </cell>
        </row>
        <row r="32">
          <cell r="I32">
            <v>780</v>
          </cell>
          <cell r="J32">
            <v>149</v>
          </cell>
        </row>
        <row r="32">
          <cell r="O32">
            <v>0</v>
          </cell>
          <cell r="P32">
            <v>0</v>
          </cell>
          <cell r="Q32">
            <v>0</v>
          </cell>
          <cell r="R32">
            <v>780</v>
          </cell>
          <cell r="S32">
            <v>6</v>
          </cell>
        </row>
        <row r="33">
          <cell r="B33" t="str">
            <v>诊断原料大客户销售部</v>
          </cell>
          <cell r="C33" t="str">
            <v>刘新元</v>
          </cell>
        </row>
        <row r="33">
          <cell r="I33">
            <v>22925</v>
          </cell>
          <cell r="J33">
            <v>136</v>
          </cell>
        </row>
        <row r="33">
          <cell r="O33">
            <v>0</v>
          </cell>
          <cell r="P33">
            <v>0</v>
          </cell>
          <cell r="Q33">
            <v>0</v>
          </cell>
          <cell r="R33">
            <v>22925</v>
          </cell>
          <cell r="S33">
            <v>6</v>
          </cell>
        </row>
        <row r="34">
          <cell r="B34" t="str">
            <v>诊断原料大客户销售部</v>
          </cell>
          <cell r="C34" t="str">
            <v>刘新元</v>
          </cell>
        </row>
        <row r="34">
          <cell r="I34">
            <v>66170</v>
          </cell>
          <cell r="J34">
            <v>101</v>
          </cell>
        </row>
        <row r="34">
          <cell r="O34">
            <v>0</v>
          </cell>
          <cell r="P34">
            <v>0</v>
          </cell>
          <cell r="Q34">
            <v>0</v>
          </cell>
          <cell r="R34">
            <v>66170</v>
          </cell>
          <cell r="S34">
            <v>6</v>
          </cell>
        </row>
        <row r="35">
          <cell r="B35" t="str">
            <v>诊断原料大客户销售部</v>
          </cell>
          <cell r="C35" t="str">
            <v>刘新元</v>
          </cell>
        </row>
        <row r="35">
          <cell r="I35">
            <v>14000</v>
          </cell>
          <cell r="J35">
            <v>53</v>
          </cell>
        </row>
        <row r="35"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6</v>
          </cell>
        </row>
        <row r="36">
          <cell r="B36" t="str">
            <v>诊断原料大客户销售部</v>
          </cell>
          <cell r="C36" t="str">
            <v>刘新元</v>
          </cell>
        </row>
        <row r="36">
          <cell r="I36">
            <v>33500</v>
          </cell>
          <cell r="J36">
            <v>51</v>
          </cell>
        </row>
        <row r="36"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6</v>
          </cell>
        </row>
        <row r="37">
          <cell r="B37" t="str">
            <v>诊断原料大客户销售部</v>
          </cell>
          <cell r="C37" t="str">
            <v>刘新元</v>
          </cell>
        </row>
        <row r="37">
          <cell r="I37">
            <v>362000</v>
          </cell>
          <cell r="J37">
            <v>25</v>
          </cell>
        </row>
        <row r="37"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 t="e">
            <v>#VALUE!</v>
          </cell>
        </row>
        <row r="38">
          <cell r="B38" t="str">
            <v>诊断原料大客户销售部</v>
          </cell>
          <cell r="C38" t="str">
            <v>刘新元</v>
          </cell>
        </row>
        <row r="38">
          <cell r="I38">
            <v>327628.8</v>
          </cell>
          <cell r="J38">
            <v>86</v>
          </cell>
        </row>
        <row r="38"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7</v>
          </cell>
        </row>
        <row r="39">
          <cell r="B39" t="str">
            <v>诊断原料大客户销售部</v>
          </cell>
          <cell r="C39" t="str">
            <v>刘新元</v>
          </cell>
        </row>
        <row r="39">
          <cell r="I39">
            <v>13500</v>
          </cell>
          <cell r="J39">
            <v>73</v>
          </cell>
        </row>
        <row r="39">
          <cell r="O39">
            <v>13500</v>
          </cell>
          <cell r="P39">
            <v>0</v>
          </cell>
          <cell r="Q39">
            <v>0</v>
          </cell>
          <cell r="R39">
            <v>0</v>
          </cell>
          <cell r="S39">
            <v>6</v>
          </cell>
        </row>
        <row r="40">
          <cell r="B40" t="str">
            <v>诊断原料大客户销售部</v>
          </cell>
          <cell r="C40" t="str">
            <v>赵云浩</v>
          </cell>
        </row>
        <row r="40">
          <cell r="I40">
            <v>26200</v>
          </cell>
          <cell r="J40">
            <v>31</v>
          </cell>
        </row>
        <row r="40"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6</v>
          </cell>
        </row>
        <row r="41">
          <cell r="B41" t="str">
            <v>诊断原料大客户销售部</v>
          </cell>
          <cell r="C41" t="str">
            <v>赵云浩</v>
          </cell>
        </row>
        <row r="41">
          <cell r="I41">
            <v>108100</v>
          </cell>
          <cell r="J41">
            <v>24</v>
          </cell>
        </row>
        <row r="41">
          <cell r="O41">
            <v>0</v>
          </cell>
          <cell r="P41">
            <v>0</v>
          </cell>
          <cell r="Q41">
            <v>0</v>
          </cell>
          <cell r="R41">
            <v>108100</v>
          </cell>
          <cell r="S41">
            <v>6</v>
          </cell>
        </row>
        <row r="42">
          <cell r="B42" t="str">
            <v>诊断原料大客户销售部</v>
          </cell>
          <cell r="C42" t="str">
            <v>赵云浩</v>
          </cell>
        </row>
        <row r="42">
          <cell r="I42">
            <v>1970</v>
          </cell>
          <cell r="J42">
            <v>24</v>
          </cell>
        </row>
        <row r="42">
          <cell r="O42">
            <v>0</v>
          </cell>
          <cell r="P42">
            <v>0</v>
          </cell>
          <cell r="Q42">
            <v>0</v>
          </cell>
          <cell r="R42">
            <v>1970</v>
          </cell>
          <cell r="S42">
            <v>6</v>
          </cell>
        </row>
        <row r="43">
          <cell r="B43" t="str">
            <v>诊断原料大客户销售部</v>
          </cell>
          <cell r="C43" t="str">
            <v>赵云浩</v>
          </cell>
        </row>
        <row r="43">
          <cell r="I43">
            <v>4120</v>
          </cell>
          <cell r="J43">
            <v>7</v>
          </cell>
        </row>
        <row r="43">
          <cell r="O43">
            <v>0</v>
          </cell>
          <cell r="P43">
            <v>0</v>
          </cell>
          <cell r="Q43">
            <v>0</v>
          </cell>
          <cell r="R43">
            <v>4120</v>
          </cell>
          <cell r="S43">
            <v>6</v>
          </cell>
        </row>
        <row r="44">
          <cell r="B44" t="str">
            <v>诊断原料大客户销售部</v>
          </cell>
          <cell r="C44" t="str">
            <v>赵云浩</v>
          </cell>
        </row>
        <row r="44">
          <cell r="I44">
            <v>10640</v>
          </cell>
          <cell r="J44">
            <v>4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10640</v>
          </cell>
          <cell r="S44">
            <v>6</v>
          </cell>
        </row>
        <row r="45">
          <cell r="B45" t="str">
            <v>诊断原料大客户销售部</v>
          </cell>
          <cell r="C45" t="str">
            <v>赵云浩</v>
          </cell>
        </row>
        <row r="45">
          <cell r="I45">
            <v>9100</v>
          </cell>
          <cell r="J45">
            <v>38</v>
          </cell>
        </row>
        <row r="45"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7</v>
          </cell>
        </row>
        <row r="46">
          <cell r="B46" t="str">
            <v>诊断原料大客户销售部</v>
          </cell>
          <cell r="C46" t="str">
            <v>赵云浩</v>
          </cell>
        </row>
        <row r="46">
          <cell r="I46">
            <v>21120</v>
          </cell>
          <cell r="J46">
            <v>2</v>
          </cell>
        </row>
        <row r="46"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7</v>
          </cell>
        </row>
        <row r="47">
          <cell r="B47" t="str">
            <v>诊断原料大客户销售部</v>
          </cell>
          <cell r="C47" t="str">
            <v>赵云浩</v>
          </cell>
        </row>
        <row r="47">
          <cell r="I47">
            <v>30000</v>
          </cell>
          <cell r="J47">
            <v>25</v>
          </cell>
        </row>
        <row r="47"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6</v>
          </cell>
        </row>
        <row r="48">
          <cell r="B48" t="str">
            <v>诊断原料大客户销售部</v>
          </cell>
          <cell r="C48" t="str">
            <v>赵云浩</v>
          </cell>
        </row>
        <row r="48">
          <cell r="I48">
            <v>6400</v>
          </cell>
          <cell r="J48">
            <v>13</v>
          </cell>
        </row>
        <row r="48"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6</v>
          </cell>
        </row>
        <row r="49">
          <cell r="B49" t="str">
            <v>诊断原料大客户销售部</v>
          </cell>
          <cell r="C49" t="str">
            <v>赵云浩</v>
          </cell>
        </row>
        <row r="49">
          <cell r="I49">
            <v>280000</v>
          </cell>
          <cell r="J49">
            <v>4</v>
          </cell>
        </row>
        <row r="49"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</v>
          </cell>
        </row>
        <row r="50">
          <cell r="B50" t="str">
            <v>诊断原料大客户销售部</v>
          </cell>
          <cell r="C50" t="str">
            <v>赵云浩</v>
          </cell>
        </row>
        <row r="50">
          <cell r="I50">
            <v>4000</v>
          </cell>
          <cell r="J50">
            <v>293</v>
          </cell>
        </row>
        <row r="50">
          <cell r="O50">
            <v>0</v>
          </cell>
          <cell r="P50">
            <v>0</v>
          </cell>
          <cell r="Q50">
            <v>4000</v>
          </cell>
          <cell r="R50">
            <v>0</v>
          </cell>
          <cell r="S50">
            <v>6</v>
          </cell>
        </row>
        <row r="51">
          <cell r="B51" t="str">
            <v>诊断原料大客户销售部</v>
          </cell>
          <cell r="C51" t="str">
            <v>赵云浩</v>
          </cell>
        </row>
        <row r="51">
          <cell r="I51">
            <v>2200</v>
          </cell>
          <cell r="J51">
            <v>240</v>
          </cell>
        </row>
        <row r="51">
          <cell r="O51">
            <v>0</v>
          </cell>
          <cell r="P51">
            <v>0</v>
          </cell>
          <cell r="Q51">
            <v>2200</v>
          </cell>
          <cell r="R51">
            <v>0</v>
          </cell>
          <cell r="S51">
            <v>6</v>
          </cell>
        </row>
        <row r="52">
          <cell r="B52" t="str">
            <v>诊断原料大客户销售部</v>
          </cell>
          <cell r="C52" t="str">
            <v>赵云浩</v>
          </cell>
        </row>
        <row r="52">
          <cell r="I52">
            <v>1171.2</v>
          </cell>
          <cell r="J52">
            <v>167</v>
          </cell>
        </row>
        <row r="52"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6</v>
          </cell>
        </row>
        <row r="53">
          <cell r="B53" t="str">
            <v>诊断原料大客户销售部</v>
          </cell>
          <cell r="C53" t="str">
            <v>赵云浩</v>
          </cell>
        </row>
        <row r="53">
          <cell r="I53">
            <v>2400</v>
          </cell>
          <cell r="J53">
            <v>136</v>
          </cell>
        </row>
        <row r="53"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7</v>
          </cell>
        </row>
        <row r="54">
          <cell r="B54" t="str">
            <v>诊断原料大客户销售部</v>
          </cell>
          <cell r="C54" t="str">
            <v>赵云浩</v>
          </cell>
        </row>
        <row r="54">
          <cell r="I54">
            <v>16000</v>
          </cell>
          <cell r="J54">
            <v>128</v>
          </cell>
        </row>
        <row r="54"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7</v>
          </cell>
        </row>
        <row r="55">
          <cell r="B55" t="str">
            <v>诊断原料大客户销售部</v>
          </cell>
          <cell r="C55" t="str">
            <v>赵云浩</v>
          </cell>
        </row>
        <row r="55">
          <cell r="I55">
            <v>244250</v>
          </cell>
          <cell r="J55">
            <v>104</v>
          </cell>
        </row>
        <row r="55">
          <cell r="O55">
            <v>0</v>
          </cell>
          <cell r="P55">
            <v>244250</v>
          </cell>
          <cell r="Q55">
            <v>0</v>
          </cell>
          <cell r="R55">
            <v>0</v>
          </cell>
          <cell r="S55">
            <v>6</v>
          </cell>
        </row>
        <row r="56">
          <cell r="B56" t="str">
            <v>诊断原料大客户销售部</v>
          </cell>
          <cell r="C56" t="str">
            <v>赵云浩</v>
          </cell>
        </row>
        <row r="56">
          <cell r="I56">
            <v>3520</v>
          </cell>
          <cell r="J56">
            <v>69</v>
          </cell>
        </row>
        <row r="56"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7</v>
          </cell>
        </row>
        <row r="57">
          <cell r="B57" t="str">
            <v>诊断原料大客户销售部</v>
          </cell>
          <cell r="C57" t="str">
            <v>赵云浩</v>
          </cell>
        </row>
        <row r="57">
          <cell r="I57">
            <v>3600</v>
          </cell>
          <cell r="J57">
            <v>61</v>
          </cell>
        </row>
        <row r="57">
          <cell r="O57">
            <v>0</v>
          </cell>
          <cell r="P57">
            <v>3600</v>
          </cell>
          <cell r="Q57">
            <v>0</v>
          </cell>
          <cell r="R57">
            <v>0</v>
          </cell>
          <cell r="S57">
            <v>6</v>
          </cell>
        </row>
        <row r="58">
          <cell r="B58" t="str">
            <v>诊断原料大客户销售部</v>
          </cell>
          <cell r="C58" t="str">
            <v>赵云浩</v>
          </cell>
        </row>
        <row r="58">
          <cell r="I58">
            <v>480</v>
          </cell>
          <cell r="J58">
            <v>60</v>
          </cell>
        </row>
        <row r="58">
          <cell r="O58">
            <v>0</v>
          </cell>
          <cell r="P58">
            <v>480</v>
          </cell>
          <cell r="Q58">
            <v>0</v>
          </cell>
          <cell r="R58">
            <v>0</v>
          </cell>
          <cell r="S58">
            <v>6</v>
          </cell>
        </row>
        <row r="59">
          <cell r="B59" t="str">
            <v>诊断原料大客户销售部</v>
          </cell>
          <cell r="C59" t="str">
            <v>赵云浩</v>
          </cell>
        </row>
        <row r="59">
          <cell r="I59">
            <v>2400</v>
          </cell>
          <cell r="J59">
            <v>19</v>
          </cell>
        </row>
        <row r="59">
          <cell r="O59">
            <v>0</v>
          </cell>
          <cell r="P59">
            <v>2400</v>
          </cell>
          <cell r="Q59">
            <v>0</v>
          </cell>
          <cell r="R59">
            <v>0</v>
          </cell>
          <cell r="S59">
            <v>6</v>
          </cell>
        </row>
        <row r="60">
          <cell r="B60" t="str">
            <v>诊断原料大客户销售部</v>
          </cell>
          <cell r="C60" t="str">
            <v>赵云浩</v>
          </cell>
        </row>
        <row r="60">
          <cell r="I60">
            <v>11475</v>
          </cell>
          <cell r="J60">
            <v>11</v>
          </cell>
        </row>
        <row r="60">
          <cell r="O60">
            <v>0</v>
          </cell>
          <cell r="P60">
            <v>0</v>
          </cell>
          <cell r="Q60">
            <v>11475</v>
          </cell>
          <cell r="R60">
            <v>0</v>
          </cell>
          <cell r="S60">
            <v>6</v>
          </cell>
        </row>
        <row r="61">
          <cell r="B61" t="str">
            <v>诊断原料大客户销售部</v>
          </cell>
          <cell r="C61" t="str">
            <v>赵云浩</v>
          </cell>
        </row>
        <row r="61">
          <cell r="I61">
            <v>5174</v>
          </cell>
          <cell r="J61">
            <v>4</v>
          </cell>
        </row>
        <row r="61">
          <cell r="O61">
            <v>0</v>
          </cell>
          <cell r="P61">
            <v>5174</v>
          </cell>
          <cell r="Q61">
            <v>0</v>
          </cell>
          <cell r="R61">
            <v>0</v>
          </cell>
          <cell r="S61">
            <v>6</v>
          </cell>
        </row>
        <row r="62">
          <cell r="B62" t="str">
            <v>诊断原料大客户销售部</v>
          </cell>
          <cell r="C62" t="str">
            <v>赵云浩</v>
          </cell>
        </row>
        <row r="62">
          <cell r="I62">
            <v>24000</v>
          </cell>
          <cell r="J62">
            <v>4</v>
          </cell>
        </row>
        <row r="62"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7</v>
          </cell>
        </row>
        <row r="63">
          <cell r="B63" t="str">
            <v>诊断原料大客户销售部</v>
          </cell>
          <cell r="C63" t="str">
            <v>赵云浩</v>
          </cell>
        </row>
        <row r="63">
          <cell r="I63">
            <v>6840</v>
          </cell>
          <cell r="J63">
            <v>81</v>
          </cell>
        </row>
        <row r="63"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7</v>
          </cell>
        </row>
        <row r="64">
          <cell r="B64" t="str">
            <v>诊断原料大客户销售部</v>
          </cell>
          <cell r="C64" t="str">
            <v>赵云浩</v>
          </cell>
        </row>
        <row r="64">
          <cell r="I64">
            <v>3040</v>
          </cell>
          <cell r="J64">
            <v>69</v>
          </cell>
        </row>
        <row r="64"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7</v>
          </cell>
        </row>
        <row r="65">
          <cell r="B65" t="str">
            <v>诊断原料大客户销售部</v>
          </cell>
          <cell r="C65" t="str">
            <v>赵云浩</v>
          </cell>
        </row>
        <row r="65">
          <cell r="I65">
            <v>5510</v>
          </cell>
          <cell r="J65">
            <v>65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7</v>
          </cell>
        </row>
        <row r="66">
          <cell r="B66" t="str">
            <v>诊断原料大客户销售部</v>
          </cell>
          <cell r="C66" t="str">
            <v>赵云浩</v>
          </cell>
        </row>
        <row r="66">
          <cell r="I66">
            <v>5472</v>
          </cell>
          <cell r="J66">
            <v>61</v>
          </cell>
        </row>
        <row r="66"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7</v>
          </cell>
        </row>
        <row r="67">
          <cell r="B67" t="str">
            <v>诊断原料大客户销售部</v>
          </cell>
          <cell r="C67" t="str">
            <v>赵云浩</v>
          </cell>
        </row>
        <row r="67">
          <cell r="I67">
            <v>3420</v>
          </cell>
          <cell r="J67">
            <v>49</v>
          </cell>
        </row>
        <row r="67"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7</v>
          </cell>
        </row>
        <row r="68">
          <cell r="B68" t="str">
            <v>诊断原料大客户销售部</v>
          </cell>
          <cell r="C68" t="str">
            <v>赵云浩</v>
          </cell>
        </row>
        <row r="68">
          <cell r="I68">
            <v>3165</v>
          </cell>
          <cell r="J68">
            <v>23</v>
          </cell>
        </row>
        <row r="68"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</v>
          </cell>
        </row>
        <row r="69">
          <cell r="B69" t="str">
            <v>诊断原料大客户销售部</v>
          </cell>
          <cell r="C69" t="str">
            <v>赵云浩</v>
          </cell>
        </row>
        <row r="69">
          <cell r="I69">
            <v>1520</v>
          </cell>
          <cell r="J69">
            <v>16</v>
          </cell>
        </row>
        <row r="69"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7</v>
          </cell>
        </row>
        <row r="70">
          <cell r="B70" t="str">
            <v>诊断原料大客户销售部</v>
          </cell>
          <cell r="C70" t="str">
            <v>赵云浩</v>
          </cell>
        </row>
        <row r="70">
          <cell r="I70">
            <v>12936</v>
          </cell>
          <cell r="J70">
            <v>4</v>
          </cell>
        </row>
        <row r="70"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7</v>
          </cell>
        </row>
        <row r="71">
          <cell r="B71" t="str">
            <v>诊断原料大客户销售部</v>
          </cell>
          <cell r="C71" t="str">
            <v>赵云浩</v>
          </cell>
        </row>
        <row r="71">
          <cell r="I71">
            <v>9240</v>
          </cell>
          <cell r="J71">
            <v>36</v>
          </cell>
        </row>
        <row r="71">
          <cell r="O71">
            <v>9240</v>
          </cell>
          <cell r="P71">
            <v>0</v>
          </cell>
          <cell r="Q71">
            <v>0</v>
          </cell>
          <cell r="R71">
            <v>0</v>
          </cell>
          <cell r="S71">
            <v>6</v>
          </cell>
        </row>
        <row r="72">
          <cell r="B72" t="str">
            <v>诊断原料大客户销售部</v>
          </cell>
          <cell r="C72" t="str">
            <v>赵云浩</v>
          </cell>
        </row>
        <row r="72">
          <cell r="I72">
            <v>9600</v>
          </cell>
          <cell r="J72">
            <v>15</v>
          </cell>
        </row>
        <row r="72"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7</v>
          </cell>
        </row>
        <row r="73">
          <cell r="B73" t="str">
            <v>诊断原料大客户销售部</v>
          </cell>
          <cell r="C73" t="str">
            <v>赵云浩</v>
          </cell>
        </row>
        <row r="73">
          <cell r="I73">
            <v>14400</v>
          </cell>
          <cell r="J73">
            <v>9</v>
          </cell>
        </row>
        <row r="73"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7</v>
          </cell>
        </row>
        <row r="74">
          <cell r="B74" t="str">
            <v>诊断原料大客户销售部</v>
          </cell>
          <cell r="C74" t="str">
            <v>赵云浩</v>
          </cell>
        </row>
        <row r="74">
          <cell r="I74">
            <v>61200</v>
          </cell>
          <cell r="J74">
            <v>47</v>
          </cell>
        </row>
        <row r="74">
          <cell r="O74">
            <v>0</v>
          </cell>
          <cell r="P74">
            <v>61200</v>
          </cell>
          <cell r="Q74">
            <v>0</v>
          </cell>
          <cell r="R74">
            <v>0</v>
          </cell>
          <cell r="S74">
            <v>6</v>
          </cell>
        </row>
        <row r="75">
          <cell r="B75" t="str">
            <v>诊断原料大客户销售部</v>
          </cell>
          <cell r="C75" t="str">
            <v>赵云浩</v>
          </cell>
        </row>
        <row r="75">
          <cell r="I75">
            <v>24000</v>
          </cell>
          <cell r="J75">
            <v>51</v>
          </cell>
        </row>
        <row r="75">
          <cell r="O75">
            <v>0</v>
          </cell>
          <cell r="P75">
            <v>0</v>
          </cell>
          <cell r="Q75">
            <v>0</v>
          </cell>
          <cell r="R75">
            <v>24000</v>
          </cell>
          <cell r="S75">
            <v>6</v>
          </cell>
        </row>
        <row r="76">
          <cell r="B76" t="str">
            <v>诊断原料大客户销售部</v>
          </cell>
          <cell r="C76" t="str">
            <v>赵云浩</v>
          </cell>
        </row>
        <row r="76">
          <cell r="I76">
            <v>16000</v>
          </cell>
          <cell r="J76">
            <v>192</v>
          </cell>
        </row>
        <row r="76"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6</v>
          </cell>
        </row>
        <row r="77">
          <cell r="B77" t="str">
            <v>诊断原料大客户销售部</v>
          </cell>
          <cell r="C77" t="str">
            <v>赵云浩</v>
          </cell>
        </row>
        <row r="77">
          <cell r="I77">
            <v>580.8</v>
          </cell>
          <cell r="J77">
            <v>865</v>
          </cell>
        </row>
        <row r="77"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6</v>
          </cell>
        </row>
        <row r="78">
          <cell r="B78" t="str">
            <v>诊断原料大客户销售部</v>
          </cell>
          <cell r="C78" t="str">
            <v>赵云浩</v>
          </cell>
        </row>
        <row r="78">
          <cell r="I78">
            <v>7680</v>
          </cell>
          <cell r="J78">
            <v>856</v>
          </cell>
        </row>
        <row r="78"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7</v>
          </cell>
        </row>
        <row r="79">
          <cell r="B79" t="str">
            <v>诊断原料大客户销售部</v>
          </cell>
          <cell r="C79" t="str">
            <v>赵云浩</v>
          </cell>
        </row>
        <row r="79">
          <cell r="I79">
            <v>7680</v>
          </cell>
          <cell r="J79">
            <v>781</v>
          </cell>
        </row>
        <row r="79"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7</v>
          </cell>
        </row>
        <row r="80">
          <cell r="B80" t="str">
            <v>诊断原料大客户销售部</v>
          </cell>
          <cell r="C80" t="str">
            <v>赵云浩</v>
          </cell>
        </row>
        <row r="80">
          <cell r="I80">
            <v>7680</v>
          </cell>
          <cell r="J80">
            <v>779</v>
          </cell>
        </row>
        <row r="80"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7</v>
          </cell>
        </row>
        <row r="81">
          <cell r="B81" t="str">
            <v>诊断原料大客户销售部</v>
          </cell>
          <cell r="C81" t="str">
            <v>赵云浩</v>
          </cell>
        </row>
        <row r="81">
          <cell r="I81">
            <v>15360</v>
          </cell>
          <cell r="J81">
            <v>704</v>
          </cell>
        </row>
        <row r="81"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7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10.8105902778" refreshedBy="liuxinyuan" recordCount="270">
  <cacheSource type="worksheet">
    <worksheetSource ref="A1:R271" sheet="逾期应收回款_计划"/>
  </cacheSource>
  <cacheFields count="18">
    <cacheField name="销售部门" numFmtId="0">
      <sharedItems count="2">
        <s v="诊断原料销售拓展部"/>
        <s v="诊断原料大客户销售部"/>
      </sharedItems>
    </cacheField>
    <cacheField name="销售员" numFmtId="0">
      <sharedItems count="14">
        <s v="陈溪子"/>
        <s v="冯贤平"/>
        <s v="黄文才"/>
        <s v="李江辉"/>
        <s v="林潇"/>
        <s v="刘虹晶"/>
        <s v="路要峰"/>
        <s v="任鑫"/>
        <s v="宋学伟"/>
        <s v="徐卓凡"/>
        <s v="杨天雄"/>
        <s v="张文蝶"/>
        <s v="刘新元"/>
        <s v="赵云浩"/>
      </sharedItems>
    </cacheField>
    <cacheField name="往来单位" numFmtId="0">
      <sharedItems count="111">
        <s v="东莞市东南部中心医院"/>
        <s v="广东医科大学"/>
        <s v="广州康泽生物技术有限公司"/>
        <s v="广州领上源生物科技有限公司"/>
        <s v="广州诺瓦生物科技有限公司"/>
        <s v="广州市金圻睿生物科技有限责任公司"/>
        <s v="广州易安生物技术有限公司"/>
        <s v="广州源起健康科技有限公司"/>
        <s v="深圳生科原技术有限公司"/>
        <s v="深圳市爱医生物科技有限公司"/>
        <s v="深圳市臻惠医疗科技有限责任公司"/>
        <s v="北京凡知医学科技有限公司"/>
        <s v="北京吉检医疗科技有限公司"/>
        <s v="北京康润诚业生物科技有限公司"/>
        <s v="北京隆格基因技术有限公司"/>
        <s v="思纳福（北京）医疗科技有限公司"/>
        <s v="福建佰孟医学科技有限公司"/>
        <s v="拱北海关技术中心"/>
        <s v="广州小木虫生物科技有限公司"/>
        <s v="广州悦洋生物技术有限公司"/>
        <s v="星阵（广州）基因科技有限公司"/>
        <s v="中科绿康生物科技（珠海）有限公司"/>
        <s v="珠海赛乐奇生物技术股份有限公司"/>
        <s v="布林凯斯（武汉）生物技术有限公司"/>
        <s v="合肥行知生物技术有限公司"/>
        <s v="湖南大学"/>
        <s v="湖南冠牧生物科技有限公司"/>
        <s v="湖南华晨生物科技有限公司"/>
        <s v="湖南圣测生物科技有限公司"/>
        <s v="湖南圣维动牧生物科技发展有限责任公司"/>
        <s v="武汉尚睿生物科技有限公司"/>
        <s v="武汉希诺医学检验实验室有限公司"/>
        <s v="武汉友芝友医疗科技股份有限公司"/>
        <s v="长沙奕信生物科技有限公司"/>
        <s v="佰奥长生（深圳）科技有限公司"/>
        <s v="深圳澳东检验检测科技有限公司"/>
        <s v="深圳礼丛生物科技有限公司"/>
        <s v="深圳市奥斯卡动物医学科技有限公司"/>
        <s v="深圳市博瑞生物科技有限公司"/>
        <s v="深圳市刚竹医疗科技有限公司"/>
        <s v="深圳市华盛昌科技实业股份有限公司"/>
        <s v="深圳市积光生物科技有限公司"/>
        <s v="深圳市芯思微生物科技有限公司"/>
        <s v="深圳市梓健生物科技有限公司"/>
        <s v="世通兰达（深圳）生物科技发展有限公司"/>
        <s v="中国科学院大连化学物理研究所"/>
        <s v="保定国兰生物技术有限公司"/>
        <s v="保定佳瑞源生物芯片有限公司"/>
        <s v="青岛简码基因科技有限公司"/>
        <s v="青岛日熙检测服务有限公司"/>
        <s v="石家庄圣博生物科技有限公司"/>
        <s v="天津知因生物科技有限公司"/>
        <s v="西诺通科（天津）生物科技有限公司"/>
        <s v="孚清诊断产品（嘉善）有限公司"/>
        <s v="因斯达生物科技（上海）有限公司"/>
        <s v="重庆艾生斯生物工程有限公司"/>
        <s v="成都诺森医学检验有限公司"/>
        <s v="成都天成未来科技有限公司"/>
        <s v="普康智合（成都）生物制品有限公司"/>
        <s v="陕西师范大学"/>
        <s v="四川柯牧生物科技有限公司"/>
        <s v="西安赛思生物科技有限公司"/>
        <s v="西北大学"/>
        <s v="中国科学院成都生物研究所"/>
        <s v="重庆京因生物科技有限责任公司"/>
        <s v="遵义医科大学附属医院"/>
        <s v="江苏宏微特斯医药科技有限公司"/>
        <s v="江苏默乐生物科技股份有限公司"/>
        <s v="江苏迅睿生物技术有限公司"/>
        <s v="南京英诺唯真生物科技有限公司"/>
        <s v="锐讯博星生物医药（苏州）有限公司"/>
        <s v="苏州创澜生物科技有限公司"/>
        <s v="苏州锐讯生物科技有限公司"/>
        <s v="泰州蕾灵百奥生物科技有限公司"/>
        <s v="英科新创（苏州）生物科技有限公司"/>
        <s v="浙江默乐生物科技有限公司"/>
        <s v="江苏绿叶诊断技术有限公司"/>
        <s v="上海透景诊断科技有限公司"/>
        <s v="上海芯超生物科技有限公司"/>
        <s v="优联瑞康(上海)基因科技有限公司"/>
        <s v="杭州百迈生物股份有限公司"/>
        <s v="杭州比格飞序生物科技有限公司"/>
        <s v="杭州聚致生物科技有限公司"/>
        <s v="杭州逸检科技有限公司"/>
        <s v="宁波海关技术中心"/>
        <s v="睿丰康生物医药科技（浙江）有限公司"/>
        <s v="温州瓯佳生物科技有限公司"/>
        <s v="浙江科技大学"/>
        <s v="浙江清华长三角研究院"/>
        <s v="杭州富芯生物科技有限公司"/>
        <s v="上海美吉逾华生物医药科技有限公司"/>
        <s v="重庆巴斯德生物医药科技有限公司"/>
        <s v="复星诊断科技（上海）有限公司"/>
        <s v="杭州丹威生物科技有限公司"/>
        <s v="杭州迪安生物技术有限公司"/>
        <s v="深圳市新产业生物医学工程股份有限公司"/>
        <s v="西安佰奥莱博生物科技有限公司"/>
        <s v="西安华伟科技有限公司"/>
        <s v="珠海丽珠试剂股份有限公司"/>
        <s v="广州万孚生物技术股份有限公司"/>
        <s v="河南省华之源生物技术有限公司"/>
        <s v="湖南康得生物科技有限公司"/>
        <s v="圣湘（上海）基因科技有限公司"/>
        <s v="圣湘生物科技股份有限公司"/>
        <s v="武汉明德生物科技股份有限公司"/>
        <s v="许昌学院"/>
        <s v="瀛科（武汉）生物科技有限责任公司"/>
        <s v="郑州安图生物工程股份有限公司"/>
        <s v="郑州玛特瑞斯生物科技有限公司"/>
        <s v="郑州纳克智造生物科技有限公司"/>
        <s v="郑州中道生物技术有限公司"/>
      </sharedItems>
    </cacheField>
    <cacheField name="单据编号" numFmtId="0">
      <sharedItems count="269">
        <s v="ZHBR-AR260508006"/>
        <s v="ZHBR-AR260305002"/>
        <s v="ZHBR-AR260310007"/>
        <s v="ZHBR-AR260512007"/>
        <s v="ZHBR-AR260518011"/>
        <s v="ZHBR-AR260325018"/>
        <s v="ZHBR-AR260509005"/>
        <s v="ZHBR-AR260408001"/>
        <s v="ZHBR-AR260318014"/>
        <s v="ZHBR-AR260409009"/>
        <s v="ZHBR-AR260413001"/>
        <s v="ZHBR-AR260413002"/>
        <s v="ZHBR-AR260415003"/>
        <s v="ZHBR-AR260112007"/>
        <s v="ZHBR-AR260513007"/>
        <s v="ZHBR-AR260428004"/>
        <s v="ZHBR-AR260515003"/>
        <s v="ZHBR-AR260420006"/>
        <s v="ZHBR-AR260424007"/>
        <s v="ZHBR-AR251210007"/>
        <s v="ZHBR-AR260317014"/>
        <s v="ZHBR-AR260430010"/>
        <s v="ZHBR-AR260420002"/>
        <s v="ZHBR-AR260420003"/>
        <s v="ZHBR-AR260320007"/>
        <s v="ZHBR-AR260415007"/>
        <s v="ZHBR-AR260424005"/>
        <s v="ZHBR-AR260317006"/>
        <s v="ZHBR-AR260317008"/>
        <s v="ZHBR-AR260408011"/>
        <s v="ZHBR-AR260428015"/>
        <s v="ZHBR-AR260407012"/>
        <s v="ZHBR-AR260407013"/>
        <s v="ZHBR-AR260518016"/>
        <s v="ZHBR-AR250901006"/>
        <s v="ZHBR-AR250929018"/>
        <s v="ZHBR-AR251112001"/>
        <s v="ZHBR-AR260309008"/>
        <s v="ZHBR-AR251111006"/>
        <s v="ZHBR-AR251117014"/>
        <s v="ZHBR-AR251216012"/>
        <s v="ZHBR-AR251230012"/>
        <s v="ZHBR-AR260106004"/>
        <s v="ZHBR-AR260123007"/>
        <s v="ZHBR-AR260126003"/>
        <s v="ZHBR-AR260203003"/>
        <s v="ZHBR-AR260325005"/>
        <s v="ZHBR-AR260327003"/>
        <s v="ZHBR-AR260428014"/>
        <s v="ZHBR-AR260407008"/>
        <s v="ZHBR-AR260408004"/>
        <s v="ZHBR-AR260408006"/>
        <s v="ZHBR-AR260409007"/>
        <s v="ZHBR-AR260409008"/>
        <s v="ZHBR-AR260417008"/>
        <s v="ZHBR-AR260429004"/>
        <s v="ZHBR-AR260130002"/>
        <s v="ZHBR-AR260320006"/>
        <s v="ZHBR-AR260408003"/>
        <s v="ZHBR-AR260423009"/>
        <s v="ZHBR-AR260115002"/>
        <s v="ZHBR-AR260120005"/>
        <s v="ZHBR-AR260128004"/>
        <s v="ZHBR-AR260224004"/>
        <s v="ZHBR-AR260428016"/>
        <s v="ZHBR-AR260415004"/>
        <s v="ZHBR-AR260303002"/>
        <s v="ZHBR-AR260416008"/>
        <s v="ZHBR-AR240108009"/>
        <s v="ZHBR-AR240202005"/>
        <s v="ZHBR-AR240305003"/>
        <s v="ZHBR-AR240311007"/>
        <s v="ZHBR-AR240422022"/>
        <s v="ZHBR-AR260513005"/>
        <s v="ZHBR-AR260511005"/>
        <s v="ZHBR-AR260331005"/>
        <s v="ZHBR-AR240418012"/>
        <s v="ZHBR-AR260427006"/>
        <s v="ZHBR-AR260413004"/>
        <s v="ZHBR-AR260422007"/>
        <s v="ZHBR-AR260511022"/>
        <s v="ZHBR-AR260515007"/>
        <s v="BR-AR230517004"/>
        <s v="ZHBR-AR230901002"/>
        <s v="ZHBR-AR230926009"/>
        <s v="ZHBR-AR231030010"/>
        <s v="ZHBR-AR231102011"/>
        <s v="ZHBR-AR240119002"/>
        <s v="ZHBR-AR240204008"/>
        <s v="ZHBR-AR240315007"/>
        <s v="ZHBR-AR251201008"/>
        <s v="ZHBR-AR260423010"/>
        <s v="ZHBR-AR260512005"/>
        <s v="ZHBR-AR260417011"/>
        <s v="ZHBR-AR260409002"/>
        <s v="ZHBR-AR260402014"/>
        <s v="ZHBR-AR260413016"/>
        <s v="ZHBR-AR260423003"/>
        <s v="ZHBR-AR260428002"/>
        <s v="ZHBR-AR260429010"/>
        <s v="ZHBR-AR260414013"/>
        <s v="ZHBR-AR260113001"/>
        <s v="ZHBR-AR260204006"/>
        <s v="ZHBR-AR260413018"/>
        <s v="ZHBR-AR260202013"/>
        <s v="ZHBR-AR260417013"/>
        <s v="ZHBR-AR260508027"/>
        <s v="ZHBR-AR260415009"/>
        <s v="ZHBR-AR250928016"/>
        <s v="ZHBR-AR251017002"/>
        <s v="ZHBR-AR251127006"/>
        <s v="ZHBR-AR251223003"/>
        <s v="ZHBR-AR260317004"/>
        <s v="ZHBR-AR260428005"/>
        <s v="ZHBR-AR251218015"/>
        <s v="ZHBR-AR251201005"/>
        <s v="ZHBR-AR251219014"/>
        <s v="BR-AR230313002"/>
        <s v="BR-AR230706005"/>
        <s v="BTE-AR230510003"/>
        <s v="BTE-AR230706002"/>
        <s v="BTE-AR230725001"/>
        <s v="BTE-AR230731004"/>
        <s v="ZHBR-AR230721003"/>
        <s v="ZHBR-AR260422009"/>
        <s v="ZHBR-AR260306013"/>
        <s v="ZHBR-AR250702007"/>
        <s v="ZHBR-AR260104008"/>
        <s v="ZHBR-AR260416006"/>
        <s v="ZHBR-AR260107004"/>
        <s v="ZHBR-AR260309017"/>
        <s v="ZHBR-AR260402012"/>
        <s v="ZHBR-AR260408013"/>
        <s v="ZHBR-AR260408016"/>
        <s v="ZHBR-AR260408018"/>
        <s v="ZHBR-AR260413014"/>
        <s v="ZHBR-AR260420004"/>
        <s v="ZHBR-AR251211007"/>
        <s v="ZHBR-AR260306002"/>
        <s v="ZHBR-AR260317005"/>
        <s v="ZHBR-AR260330001"/>
        <s v="ZHBR-AR260202011"/>
        <s v="ZHBR-AR260202012"/>
        <s v="ZHBR-AR260323009"/>
        <s v="ZHBR-AR260324009"/>
        <s v="ZHBR-AR260415010"/>
        <s v="ZHBR-AR260417016"/>
        <s v="ZHBR-AR260427008"/>
        <s v="ZHBR-AR260228003"/>
        <s v="ZHBR-AR260429001"/>
        <s v="ZHBR-AR260415011"/>
        <s v="ZHBR-AR260423005"/>
        <s v="ZHBR-AR260225001"/>
        <s v="ZHBR-AR260325010"/>
        <s v="ZHBR-AR260413019"/>
        <s v="ZHBR-AR260414012"/>
        <s v="ZHBR-AR260424008"/>
        <s v="ZHBR-AR260310015"/>
        <s v="ZHBR-AR260407010"/>
        <s v="ZHBR-AR260513008"/>
        <s v="ZHBR-AR260413015"/>
        <s v="ZHBR-AR260204011"/>
        <s v="ZHBR-AR250911004"/>
        <s v="ZHBR-AR250917004"/>
        <s v="ZHBR-AR251125005"/>
        <s v="ZHBR-AR251208011"/>
        <s v="ZHBR-AR251217006"/>
        <s v="ZHBR-AR251217007"/>
        <s v="ZHBR-AR251218018"/>
        <s v="ZHBR-AR260130005"/>
        <s v="ZHBR-AR260130011"/>
        <s v="ZHBR-AR260430012"/>
        <s v="ZHBR-AR260415008"/>
        <s v="ZHBR-AR260416003"/>
        <s v="ZHBR-AR260306010"/>
        <s v="ZHBR-AR260408002"/>
        <s v="ZHBR-AR260119014"/>
        <s v="ZHBR-AR260126002"/>
        <s v="ZHBR-AR260202004"/>
        <s v="ZHBR-AR260208001"/>
        <s v="ZHBR-AR260309009"/>
        <s v="ZHBR-AR260422008"/>
        <s v="ZHBR-AR260408026"/>
        <s v="ZHBR-AR260129003"/>
        <s v="ZHBR-AR260205007"/>
        <s v="ZHBR-AR260428013"/>
        <s v="ZHBR-AR260309013"/>
        <s v="ZHBR-AR260210007"/>
        <s v="ZHBR-AR251014002"/>
        <s v="ZHBR-AR251210010"/>
        <s v="ZHBR-AR260127018"/>
        <s v="ZHBR-AR260430008"/>
        <s v="ZHBR-AR260402013"/>
        <s v="ZHBR-AR250428007"/>
        <s v="ZHBR-AR251203015"/>
        <s v="ZHBR-AR251203017"/>
        <s v="ZHBR-AR251204004"/>
        <s v="ZHBR-AR251224003"/>
        <s v="ZHBR-AR260205027"/>
        <s v="ZHBR-AR260522002"/>
        <s v="ZHBR-AR260522003"/>
        <s v="ZHBR-AR251231010"/>
        <s v="ZHBR-AR260112005"/>
        <s v="ZHBR-AR260120008"/>
        <s v="ZHBR-AR260128002"/>
        <s v="ZHBR-AR260202007"/>
        <s v="ZHBR-AR260209008"/>
        <s v="ZHBR-AR260210001"/>
        <s v="ZHBR-AR260210004"/>
        <s v="ZHBR-AR260310016"/>
        <s v="ZHBR-AR260310017"/>
        <s v="ZHBR-AR260312001"/>
        <s v="ZHBR-AR260407017"/>
        <s v="ZHBR-AR260407018"/>
        <s v="ZHBR-AR260407019"/>
        <s v="ZHBR-AR260424013"/>
        <s v="ZHBR-AR260429014"/>
        <s v="ZHBR-AR260429015"/>
        <s v="ZHBR-AR251203024"/>
        <s v="ZHBR-AR251203025"/>
        <s v="ZHBR-AR251216001"/>
        <s v="ZHBR-AR260120007"/>
        <s v="ZHBR-AR260204010"/>
        <s v="ZHBR-AR260206007"/>
        <s v="ZHBR-AR260202022"/>
        <s v="ZHBR-AR251203012"/>
        <s v="ZHBR-AR251216018"/>
        <s v="ZHBR-AR260331014"/>
        <s v="ZHBR-AR260407014"/>
        <s v="ZHBR-AR260407015"/>
        <s v="ZHBR-AR260424009"/>
        <s v="ZHBR-AR260427011"/>
        <s v="ZHBR-AR260324007"/>
        <s v="ZHBR-AR260327010"/>
        <s v="ZHBR-AR260304008"/>
        <s v="ZHBR-AR260316002"/>
        <s v="ZHBR-AR260325012"/>
        <s v="ZHBR-AR250609019"/>
        <s v="ZHBR-AR250801014"/>
        <s v="ZHBR-AR251013009"/>
        <s v="ZHBR-AR251113010"/>
        <s v="ZHBR-AR251121009"/>
        <s v="ZHBR-AR251215002"/>
        <s v="ZHBR-AR260119007"/>
        <s v="ZHBR-AR260127014"/>
        <s v="ZHBR-AR260128007"/>
        <s v="ZHBR-AR260310014"/>
        <s v="ZHBR-AR260318004"/>
        <s v="ZHBR-AR260325013"/>
        <s v="ZHBR-AR260325014"/>
        <s v="ZHBR-AR260107018"/>
        <s v="ZHBR-AR260119001"/>
        <s v="ZHBR-AR260123006"/>
        <s v="ZHBR-AR260127004"/>
        <s v="ZHBR-AR260208005"/>
        <s v="ZHBR-AR260306011"/>
        <s v="ZHBR-AR260313008"/>
        <s v="ZHBR-AR260427012"/>
        <s v="ZHBR-AR260326010"/>
        <s v="ZHBR-AR260416014"/>
        <s v="ZHBR-AR260422006"/>
        <s v="ZHBR-AR260210018"/>
        <s v="ZHBR-AR260206009"/>
        <s v="ZHBR-AR251021012"/>
        <s v="BTE-AR231215001"/>
        <s v="BTE-AR231227003"/>
        <s v="BTE-AR240308001"/>
        <s v="BTE-AR240313001"/>
        <s v="BTE-AR240527001"/>
      </sharedItems>
    </cacheField>
    <cacheField name="合同编号" numFmtId="0">
      <sharedItems count="269">
        <s v="DC202604295104701-ZHBR260430014"/>
        <s v="DC202603011538201-ZHBR260302011"/>
        <s v="DC202603061611601-ZHBR260309006"/>
        <s v="ZHBR260511032"/>
        <s v="CGHT-YNT004-202605-000002-ZHBR260516002"/>
        <s v="ZHBR260323038"/>
        <s v="CGDD260428005-ZHBR260429003"/>
        <s v="ZHBR260331026"/>
        <s v="20260317001-ZHBR260317027"/>
        <s v="SCPO-2604-0184-ZHBR260403015"/>
        <s v="SCPO-2604-0421-ZHBR260408045"/>
        <s v="SCPO-2604-0181-ZHBR260403016"/>
        <s v="AY-PO260408007-ZHBR260410025"/>
        <s v="ZHBR260109028"/>
        <s v="ZHBR260508019"/>
        <s v="ZHBR260427022"/>
        <s v="ZHBR260512017"/>
        <s v="ZHBR260415014"/>
        <s v="ZHBR260420018"/>
        <s v="ZHBR251201025"/>
        <s v="ZHBR260316008"/>
        <s v="ZHBR260429005"/>
        <s v="ZHBR260415025"/>
        <s v="ZHBR260414059"/>
        <s v="26031803-ZHBR260318036"/>
        <s v="ZHBR260410011"/>
        <s v="ZHBR260422045"/>
        <s v="YY2026031201-ZHBR260312024"/>
        <s v="YY20260301102-ZHBR260311036"/>
        <s v="ZHBR260331012"/>
        <s v="ZHBR260416032"/>
        <s v="SLQ20260121001-ZHBR260121021"/>
        <s v="SLQ20260121002-ZHBR260121026"/>
        <s v="ZHBR260512015"/>
        <s v="ZHBR250826022"/>
        <s v="ZHBR250925038"/>
        <s v="ZHBR251107019"/>
        <s v="ZHBR260305021"/>
        <s v="ZHBR251105080"/>
        <s v="ZHBR251112024"/>
        <s v="ZHBR251210037"/>
        <s v="ZHBR251224025"/>
        <s v="ZHBR251231003"/>
        <s v="ZHBR260120027"/>
        <s v="ZHBR260122010"/>
        <s v="ZHBR260127058"/>
        <s v="ZHBR260320042"/>
        <s v="ZHBR260324025"/>
        <s v="ZHBR260415007"/>
        <s v="ZHBR260403047"/>
        <s v="ZHBR260401056"/>
        <s v="ZHBR260402027"/>
        <s v="ZHBR260404001"/>
        <s v="ZHBR260407008"/>
        <s v="ZHBR260413028"/>
        <s v="ZHBR260423043"/>
        <s v="SWDM-CG-202601016-ZHBR260127026"/>
        <s v="SWDM-CG-202603015-ZHBR260318045"/>
        <s v="SWDM-CG-202604008-ZHBR260403026"/>
        <s v="SWDM-CG-202604015-ZHBR260421061"/>
        <s v="ZHBR260112007"/>
        <s v="ZHBR260117013"/>
        <s v="ZHBR260123020"/>
        <s v="ZHBR260209015"/>
        <s v="ZHBR260423001"/>
        <s v="YZYMED-07-C-260404-JW-ZHBR260410021"/>
        <s v="ZHBR260302008"/>
        <s v="ZHBR260415046"/>
        <s v="ZHBR240102028"/>
        <s v="ZHBR240129007"/>
        <s v="ZHBR240301008"/>
        <s v="ZHBR240306002"/>
        <s v="ZHBR240403010"/>
        <s v="ZHBR260511041"/>
        <s v="ZHBR260507003"/>
        <s v="ZHBR260325023"/>
        <s v="ZHBR240415004"/>
        <s v="ZHBR260423010"/>
        <s v="ZHBR260411002"/>
        <s v="ZHBR260421030"/>
        <s v="ZHBR260507037"/>
        <s v="ZHBR260514017"/>
        <s v="ZHBR230515010"/>
        <s v="ZHBR230828011"/>
        <s v="ZHBR230921014"/>
        <s v="ZHBR231024002"/>
        <s v="ZHBR230109005"/>
        <s v="ZHBR240118007"/>
        <s v="ZHBR240202009"/>
        <s v="ZHBR240312010"/>
        <s v="ZHBR251124019"/>
        <s v="ZHBR260421056"/>
        <s v="ZHBR260122028、ZHBR260303032、ZHBR260507029"/>
        <s v="ZHBR260413029"/>
        <s v="ZHBR260403017"/>
        <s v="ZHBR260401037"/>
        <s v="ZHBR260408015"/>
        <s v="ZHBR260420029"/>
        <s v="ZHBR260422011"/>
        <s v="ZHBR260423033"/>
        <s v="ZHBR260409001"/>
        <s v="ZHBR260107063"/>
        <s v="ZHBR260119031"/>
        <s v="XC-CG-HT-260408-02-ZHBR260408016"/>
        <s v="ZHBR260128022"/>
        <s v="ZHBR260414026"/>
        <s v="ZHBR260507009"/>
        <s v="110-VEN05854-2026040384-ZHBR260412007"/>
        <s v="ZHBR250926032"/>
        <s v="ZHBR251013020"/>
        <s v="ZHBR251120035"/>
        <s v="ZHBR251215006"/>
        <s v="ZHBR260313026"/>
        <s v="ZHBR260422033"/>
        <s v="ZHBR251216001"/>
        <s v="ZHBR251031039"/>
        <s v="ZHBR251216004"/>
        <s v="ZHBR230309007"/>
        <s v="ZHBR230704003"/>
        <s v="BTE-TQ230508001"/>
        <s v="BTE-TQ230704001"/>
        <s v="BTE-TQ230601001"/>
        <s v="BTE-TQ230725001"/>
        <s v="ZHBR230719016"/>
        <s v="ZHBR260417021"/>
        <s v="ZHBR260108014"/>
        <s v="ZHBR250626012"/>
        <s v="ZHBR251218034"/>
        <s v="ZHBR260410028"/>
        <s v="ZHBR260106019"/>
        <s v="ZHBR260205031"/>
        <s v="ZHBR260330037"/>
        <s v="ZHBR260327044"/>
        <s v="ZHBR260403002"/>
        <s v="ZHBR260331024"/>
        <s v="ZHBR260408017"/>
        <s v="ZHBR260414007"/>
        <s v="YBCGSQ2025120049-ZHBR251210003"/>
        <s v="ZHBR260303036"/>
        <s v="ZHBR260311004"/>
        <s v="ZHBR260324056"/>
        <s v="ZHBR260127012"/>
        <s v="ZHBR260128014"/>
        <s v="ZHBR260320002"/>
        <s v="ZHBR260323023"/>
        <s v="ZHBR260413002"/>
        <s v="ZHBR260416003"/>
        <s v="BPO26040010-ZHBR260420001"/>
        <s v="ZHBR260227022"/>
        <s v="PO26040050-ZHBR260423040"/>
        <s v="ZHBR260414015"/>
        <s v="ZHBR260422006"/>
        <s v="ZHBR260224007"/>
        <s v="ZHBR260320022"/>
        <s v="ZHBR260409017"/>
        <s v="ZHBR260413009"/>
        <s v="ZHBR260421023"/>
        <s v="ZHBR260305016"/>
        <s v="ZHBR260401028"/>
        <s v="ZHBR260424020"/>
        <s v="TG20260408007B-ZHBR260408013"/>
        <s v="ZHBR260130027"/>
        <s v="ZHBR250905035"/>
        <s v="ZHBR250912007"/>
        <s v="ZHBR251119036"/>
        <s v="ZHBR251202034"/>
        <s v="ZHBR251211044"/>
        <s v="ZHBR251212026"/>
        <s v="ZHBR251212027"/>
        <s v="ZHBR260126016"/>
        <s v="ZHBR260107031"/>
        <s v="ZHBR260415041"/>
        <s v="ZHBR260408052"/>
        <s v="ZHBR260408054"/>
        <s v="4500324895-ZHBR260129036"/>
        <s v="4500332100-ZHBR260331004"/>
        <s v="ZHBR260104036"/>
        <s v="ZHBR260104038"/>
        <s v="ZHBR260104040"/>
        <s v="ZHBR260104041"/>
        <s v="ZHBR260306023"/>
        <s v="ZHBR260421007"/>
        <s v="ZHBR260403022"/>
        <s v="ZHBR260122017"/>
        <s v="ZHBR260128015"/>
        <s v="ZHBR260427008"/>
        <s v="ZHBR260303047"/>
        <s v="ZHBR260205024"/>
        <s v="ZHBR251010006"/>
        <s v="ZHBR251209007"/>
        <s v="ZHBR260120007"/>
        <s v="ZHBR260427009"/>
        <s v="0000002908-ZHBR260326020"/>
        <s v="CG2024-ZD06037/PO000009359-ZHBR250422015/PO000009349-ZHBR250422014"/>
        <s v="PO000011893-ZHBR251031009"/>
        <s v="PO000011973-ZHBR251104026"/>
        <s v="PO000012333-ZHBR251128030"/>
        <s v="PO000011880-ZHBR251103030"/>
        <s v="PO000012591-ZHBR251218033"/>
        <s v="PO000013870-ZHBR260508007"/>
        <s v="PO000013912-ZHBR260511018"/>
        <s v="ZHBR251227003"/>
        <s v="ZHBR260107041"/>
        <s v="ZHBR260115014"/>
        <s v="ZHBR260123005"/>
        <s v="ZHBR260115033"/>
        <s v="ZHBR260204021"/>
        <s v="ZHBR260205029"/>
        <s v="ZHBR260209004"/>
        <s v="ZHBR260213001"/>
        <s v="ZHBR260206047"/>
        <s v="ZHBR260309022"/>
        <s v="ZHBR260402026"/>
        <s v="ZHBR260324040"/>
        <s v="ZHBR260317040"/>
        <s v="ZHBR260312019"/>
        <s v="BRSW8M2604002AF-ZHBR260417027"/>
        <s v="BRSW8M2604001AF-ZHBR260410035"/>
        <s v="BALB20251118008-ZHBR251118038"/>
        <s v="BALB20251119010-ZHBR251119034"/>
        <s v="BALB20251211018-ZHBR251211022"/>
        <s v="BALB20260112008-ZHBR260112021"/>
        <s v="BALB20260130003-ZHBR260130012"/>
        <s v="BALB20260203017-ZHBR260203007"/>
        <s v="SZ-TL-260126003-ZHBR260127008"/>
        <s v="PO2509220064-ZHBR250930017"/>
        <s v="LZSJ-BRSW-20251212-ZHBR251215004"/>
        <s v="3500036883-ZHBR260330013"/>
        <s v="3500036968-ZHBR260402023"/>
        <s v="3500036969-ZHBR260402023"/>
        <s v="3500037120-ZHBR260423005"/>
        <s v="3500037156-ZHBR260424009"/>
        <s v="ZHBR260319034"/>
        <s v="HT202603190033-ZHBR260209005"/>
        <s v="4500019077-ZHBR260227007"/>
        <s v="4500019316-ZHBR260313007"/>
        <s v="4500019312-ZHBR260316003"/>
        <s v="HT202505140010-ZHBR250506014"/>
        <s v="4500015195-ZHBR250731016"/>
        <s v="HT202510090004-ZHBR251010008"/>
        <s v="HT202511100015-ZHBR251111003"/>
        <s v="HT202511170012-ZHBR251117042"/>
        <s v="HT202512050005-ZHBR251208005"/>
        <s v="HT202601160011-ZHBR260118002"/>
        <s v="HT202512190008-ZHBR251223004"/>
        <s v="HT202601070023-ZHBR260107029"/>
        <s v="HT202603020017-ZHBR260304006"/>
        <s v="HT202603160029-ZHBR260316026"/>
        <s v="HT202603160030-ZHBR260316039"/>
        <s v="HT202603180031-ZHBR260319043"/>
        <s v="2025-12-083-X-ZHBR251231026"/>
        <s v="2026-01-024-X-ZHBR251230019"/>
        <s v="2026-01-042-X-ZHBR260120031"/>
        <s v="2026-01-051-X-ZHBR260123028"/>
        <s v="2026-02-023-X-ZHBR251230019"/>
        <s v="2026-03-013-X-ZHBR260109002-ZHBR260112023"/>
        <s v="2026-02-045-X-ZHBR260228012"/>
        <s v="ZHBR260424016"/>
        <s v="ZHBR260321004"/>
        <s v="ZHBR260415009"/>
        <s v="ZHBR260421031"/>
        <s v="HQCG-YM-2026-054-ZHBR260205033"/>
        <s v="SC-CG-12-2026-009-ZHBR260202020"/>
        <s v="ZHBR250917038"/>
        <s v="BTE-TQ231213001"/>
        <s v="BTE-TQ231221002"/>
        <s v="BTE-TQ240201001"/>
        <s v="BTE-TQ240305001"/>
        <s v="BTE-TQ240422005"/>
      </sharedItems>
    </cacheField>
    <cacheField name="业务日期" numFmtId="177">
      <sharedItems containsSemiMixedTypes="0" containsString="0" containsNonDate="0" containsDate="1" minDate="2023-03-13T00:00:00" maxDate="2026-05-22T00:00:00" count="127">
        <d v="2026-05-08T00:00:00"/>
        <d v="2026-03-05T00:00:00"/>
        <d v="2026-03-10T00:00:00"/>
        <d v="2026-05-12T00:00:00"/>
        <d v="2026-05-18T00:00:00"/>
        <d v="2026-03-25T00:00:00"/>
        <d v="2026-05-09T00:00:00"/>
        <d v="2026-04-08T00:00:00"/>
        <d v="2026-03-18T00:00:00"/>
        <d v="2026-04-09T00:00:00"/>
        <d v="2026-04-13T00:00:00"/>
        <d v="2026-04-15T00:00:00"/>
        <d v="2026-01-12T00:00:00"/>
        <d v="2026-05-13T00:00:00"/>
        <d v="2026-04-28T00:00:00"/>
        <d v="2026-05-15T00:00:00"/>
        <d v="2026-04-20T00:00:00"/>
        <d v="2026-04-24T00:00:00"/>
        <d v="2025-12-10T00:00:00"/>
        <d v="2026-03-17T00:00:00"/>
        <d v="2026-04-30T00:00:00"/>
        <d v="2026-03-20T00:00:00"/>
        <d v="2026-04-07T00:00:00"/>
        <d v="2025-09-01T00:00:00"/>
        <d v="2025-09-29T00:00:00"/>
        <d v="2025-11-12T00:00:00"/>
        <d v="2026-03-09T00:00:00"/>
        <d v="2025-11-11T00:00:00"/>
        <d v="2025-11-17T00:00:00"/>
        <d v="2025-12-16T00:00:00"/>
        <d v="2025-12-30T00:00:00"/>
        <d v="2026-01-06T00:00:00"/>
        <d v="2026-01-23T00:00:00"/>
        <d v="2026-01-26T00:00:00"/>
        <d v="2026-02-03T00:00:00"/>
        <d v="2026-03-27T00:00:00"/>
        <d v="2026-04-17T00:00:00"/>
        <d v="2026-04-29T00:00:00"/>
        <d v="2026-02-02T00:00:00"/>
        <d v="2026-04-23T00:00:00"/>
        <d v="2026-01-15T00:00:00"/>
        <d v="2026-01-20T00:00:00"/>
        <d v="2026-01-28T00:00:00"/>
        <d v="2026-02-24T00:00:00"/>
        <d v="2026-03-03T00:00:00"/>
        <d v="2026-04-16T00:00:00"/>
        <d v="2024-01-08T00:00:00"/>
        <d v="2024-02-02T00:00:00"/>
        <d v="2024-03-05T00:00:00"/>
        <d v="2024-03-11T00:00:00"/>
        <d v="2024-04-22T00:00:00"/>
        <d v="2026-05-11T00:00:00"/>
        <d v="2026-03-31T00:00:00"/>
        <d v="2024-04-18T00:00:00"/>
        <d v="2026-04-27T00:00:00"/>
        <d v="2026-04-22T00:00:00"/>
        <d v="2023-05-17T00:00:00"/>
        <d v="2023-09-04T00:00:00"/>
        <d v="2023-09-26T00:00:00"/>
        <d v="2023-10-30T00:00:00"/>
        <d v="2023-11-02T00:00:00"/>
        <d v="2024-01-22T00:00:00"/>
        <d v="2024-02-04T00:00:00"/>
        <d v="2024-03-18T00:00:00"/>
        <d v="2025-12-01T00:00:00"/>
        <d v="2026-04-02T00:00:00"/>
        <d v="2026-04-14T00:00:00"/>
        <d v="2026-01-13T00:00:00"/>
        <d v="2026-02-04T00:00:00"/>
        <d v="2025-09-28T00:00:00"/>
        <d v="2025-10-17T00:00:00"/>
        <d v="2025-11-27T00:00:00"/>
        <d v="2025-12-23T00:00:00"/>
        <d v="2025-12-18T00:00:00"/>
        <d v="2025-12-19T00:00:00"/>
        <d v="2023-03-13T00:00:00"/>
        <d v="2023-07-06T00:00:00"/>
        <d v="2023-05-10T00:00:00"/>
        <d v="2023-07-25T00:00:00"/>
        <d v="2023-08-01T00:00:00"/>
        <d v="2023-07-24T00:00:00"/>
        <d v="2026-03-06T00:00:00"/>
        <d v="2025-07-02T00:00:00"/>
        <d v="2026-01-04T00:00:00"/>
        <d v="2026-01-07T00:00:00"/>
        <d v="2025-12-11T00:00:00"/>
        <d v="2026-03-30T00:00:00"/>
        <d v="2026-03-23T00:00:00"/>
        <d v="2026-03-24T00:00:00"/>
        <d v="2026-03-02T00:00:00"/>
        <d v="2026-02-25T00:00:00"/>
        <d v="2025-09-11T00:00:00"/>
        <d v="2025-09-17T00:00:00"/>
        <d v="2025-11-25T00:00:00"/>
        <d v="2025-12-08T00:00:00"/>
        <d v="2025-12-17T00:00:00"/>
        <d v="2026-01-19T00:00:00"/>
        <d v="2026-02-08T00:00:00"/>
        <d v="2026-01-29T00:00:00"/>
        <d v="2026-02-05T00:00:00"/>
        <d v="2026-02-10T00:00:00"/>
        <d v="2025-10-14T00:00:00"/>
        <d v="2026-01-27T00:00:00"/>
        <d v="2025-04-28T00:00:00"/>
        <d v="2025-12-03T00:00:00"/>
        <d v="2025-12-04T00:00:00"/>
        <d v="2025-12-24T00:00:00"/>
        <d v="2026-05-22T00:00:00"/>
        <d v="2025-12-31T00:00:00"/>
        <d v="2026-02-09T00:00:00"/>
        <d v="2026-03-12T00:00:00"/>
        <d v="2026-02-06T00:00:00"/>
        <d v="2026-03-04T00:00:00"/>
        <d v="2026-03-16T00:00:00"/>
        <d v="2025-06-09T00:00:00"/>
        <d v="2025-08-01T00:00:00"/>
        <d v="2025-10-13T00:00:00"/>
        <d v="2025-11-13T00:00:00"/>
        <d v="2025-11-21T00:00:00"/>
        <d v="2025-12-15T00:00:00"/>
        <d v="2026-03-13T00:00:00"/>
        <d v="2026-03-26T00:00:00"/>
        <d v="2025-10-21T00:00:00"/>
        <d v="2023-12-18T00:00:00"/>
        <d v="2023-12-27T00:00:00"/>
        <d v="2024-03-13T00:00:00"/>
        <d v="2024-05-27T00:00:00"/>
      </sharedItems>
    </cacheField>
    <cacheField name="到期日" numFmtId="177">
      <sharedItems containsSemiMixedTypes="0" containsString="0" containsNonDate="0" containsDate="1" minDate="2023-03-09T00:00:00" maxDate="2026-05-31T00:00:00" count="132">
        <d v="2026-05-21T00:00:00"/>
        <d v="2026-03-18T00:00:00"/>
        <d v="2026-03-23T00:00:00"/>
        <d v="2026-05-25T00:00:00"/>
        <d v="2026-05-31T00:00:00"/>
        <d v="2026-04-07T00:00:00"/>
        <d v="2026-05-22T00:00:00"/>
        <d v="2026-04-21T00:00:00"/>
        <d v="2026-04-17T00:00:00"/>
        <d v="2026-05-09T00:00:00"/>
        <d v="2026-05-13T00:00:00"/>
        <d v="2026-05-15T00:00:00"/>
        <d v="2026-01-25T00:00:00"/>
        <d v="2026-05-26T00:00:00"/>
        <d v="2026-05-28T00:00:00"/>
        <d v="2026-05-20T00:00:00"/>
        <d v="2026-05-24T00:00:00"/>
        <d v="2026-01-09T00:00:00"/>
        <d v="2026-03-30T00:00:00"/>
        <d v="2026-04-19T00:00:00"/>
        <d v="2026-05-07T00:00:00"/>
        <d v="2026-05-19T00:00:00"/>
        <d v="2026-05-08T00:00:00"/>
        <d v="2025-09-01T00:00:00"/>
        <d v="2025-10-29T00:00:00"/>
        <d v="2025-12-12T00:00:00"/>
        <d v="2026-03-22T00:00:00"/>
        <d v="2026-01-13T00:00:00"/>
        <d v="2026-01-19T00:00:00"/>
        <d v="2026-02-17T00:00:00"/>
        <d v="2026-03-03T00:00:00"/>
        <d v="2026-03-10T00:00:00"/>
        <d v="2026-03-27T00:00:00"/>
        <d v="2026-05-27T00:00:00"/>
        <d v="2026-05-29T00:00:00"/>
        <d v="2026-05-17T00:00:00"/>
        <d v="2026-03-04T00:00:00"/>
        <d v="2026-05-23T00:00:00"/>
        <d v="2026-02-14T00:00:00"/>
        <d v="2026-02-19T00:00:00"/>
        <d v="2026-02-27T00:00:00"/>
        <d v="2026-03-26T00:00:00"/>
        <d v="2026-04-02T00:00:00"/>
        <d v="2026-05-16T00:00:00"/>
        <d v="2024-02-07T00:00:00"/>
        <d v="2024-03-03T00:00:00"/>
        <d v="2024-04-04T00:00:00"/>
        <d v="2024-04-10T00:00:00"/>
        <d v="2024-05-22T00:00:00"/>
        <d v="2026-04-30T00:00:00"/>
        <d v="2024-05-01T00:00:00"/>
        <d v="2026-05-10T00:00:00"/>
        <d v="2026-04-26T00:00:00"/>
        <d v="2026-05-05T00:00:00"/>
        <d v="2023-05-30T00:00:00"/>
        <d v="2023-09-17T00:00:00"/>
        <d v="2023-10-09T00:00:00"/>
        <d v="2023-11-12T00:00:00"/>
        <d v="2024-02-04T00:00:00"/>
        <d v="2024-02-17T00:00:00"/>
        <d v="2024-03-31T00:00:00"/>
        <d v="2025-12-31T00:00:00"/>
        <d v="2026-05-02T00:00:00"/>
        <d v="2026-05-14T00:00:00"/>
        <d v="2026-04-16T00:00:00"/>
        <d v="2025-10-28T00:00:00"/>
        <d v="2025-11-16T00:00:00"/>
        <d v="2025-12-27T00:00:00"/>
        <d v="2026-01-22T00:00:00"/>
        <d v="2026-01-01T00:00:00"/>
        <d v="2023-03-09T00:00:00"/>
        <d v="2023-07-31T00:00:00"/>
        <d v="2023-05-10T00:00:00"/>
        <d v="2023-08-31T00:00:00"/>
        <d v="2026-04-05T00:00:00"/>
        <d v="2025-08-01T00:00:00"/>
        <d v="2026-02-03T00:00:00"/>
        <d v="2026-02-06T00:00:00"/>
        <d v="2026-04-08T00:00:00"/>
        <d v="2026-01-10T00:00:00"/>
        <d v="2026-04-12T00:00:00"/>
        <d v="2026-04-22T00:00:00"/>
        <d v="2026-04-23T00:00:00"/>
        <d v="2026-04-01T00:00:00"/>
        <d v="2026-04-28T00:00:00"/>
        <d v="2026-05-06T00:00:00"/>
        <d v="2026-04-24T00:00:00"/>
        <d v="2026-04-09T00:00:00"/>
        <d v="2026-03-06T00:00:00"/>
        <d v="2025-10-11T00:00:00"/>
        <d v="2025-10-17T00:00:00"/>
        <d v="2025-12-25T00:00:00"/>
        <d v="2026-01-07T00:00:00"/>
        <d v="2026-01-16T00:00:00"/>
        <d v="2026-01-17T00:00:00"/>
        <d v="2026-05-30T00:00:00"/>
        <d v="2026-04-15T00:00:00"/>
        <d v="2026-02-01T00:00:00"/>
        <d v="2026-02-08T00:00:00"/>
        <d v="2026-02-15T00:00:00"/>
        <d v="2026-02-21T00:00:00"/>
        <d v="2026-05-11T00:00:00"/>
        <d v="2025-11-13T00:00:00"/>
        <d v="2026-02-26T00:00:00"/>
        <d v="2025-06-30T00:00:00"/>
        <d v="2026-02-04T00:00:00"/>
        <d v="2026-02-05T00:00:00"/>
        <d v="2026-02-25T00:00:00"/>
        <d v="2026-01-30T00:00:00"/>
        <d v="2026-02-11T00:00:00"/>
        <d v="2026-03-11T00:00:00"/>
        <d v="2026-03-12T00:00:00"/>
        <d v="2026-04-11T00:00:00"/>
        <d v="2026-01-02T00:00:00"/>
        <d v="2026-01-15T00:00:00"/>
        <d v="2026-04-10T00:00:00"/>
        <d v="2026-03-19T00:00:00"/>
        <d v="2026-05-18T00:00:00"/>
        <d v="2025-08-11T00:00:00"/>
        <d v="2025-10-03T00:00:00"/>
        <d v="2025-12-15T00:00:00"/>
        <d v="2026-01-23T00:00:00"/>
        <d v="2026-02-16T00:00:00"/>
        <d v="2026-03-31T00:00:00"/>
        <d v="2026-05-12T00:00:00"/>
        <d v="2026-04-25T00:00:00"/>
        <d v="2026-04-14T00:00:00"/>
        <d v="2025-11-20T00:00:00"/>
        <d v="2024-01-17T00:00:00"/>
        <d v="2024-01-26T00:00:00"/>
        <d v="2024-04-12T00:00:00"/>
        <d v="2024-06-26T00:00:00"/>
      </sharedItems>
    </cacheField>
    <cacheField name="逾期金额" numFmtId="43">
      <sharedItems containsSemiMixedTypes="0" containsString="0" containsNumber="1" minValue="200" maxValue="362000" count="191">
        <n v="3000"/>
        <n v="240"/>
        <n v="3800"/>
        <n v="1250"/>
        <n v="200"/>
        <n v="1280"/>
        <n v="25000"/>
        <n v="8580"/>
        <n v="92500"/>
        <n v="40000"/>
        <n v="87500"/>
        <n v="12500"/>
        <n v="3200"/>
        <n v="5060"/>
        <n v="1512"/>
        <n v="9600"/>
        <n v="30000"/>
        <n v="10000"/>
        <n v="10650"/>
        <n v="1065"/>
        <n v="4000"/>
        <n v="7600"/>
        <n v="3600"/>
        <n v="1000"/>
        <n v="26000"/>
        <n v="1575"/>
        <n v="2640"/>
        <n v="231000"/>
        <n v="119000"/>
        <n v="8000"/>
        <n v="300"/>
        <n v="45000"/>
        <n v="16000"/>
        <n v="6900"/>
        <n v="77500"/>
        <n v="450"/>
        <n v="2400"/>
        <n v="16500"/>
        <n v="20000"/>
        <n v="1110"/>
        <n v="740"/>
        <n v="370"/>
        <n v="5400"/>
        <n v="2200"/>
        <n v="2520"/>
        <n v="2550"/>
        <n v="13650"/>
        <n v="3560"/>
        <n v="1350"/>
        <n v="4950"/>
        <n v="24000"/>
        <n v="672"/>
        <n v="3500"/>
        <n v="8500"/>
        <n v="8400"/>
        <n v="25500"/>
        <n v="2050"/>
        <n v="13000"/>
        <n v="260"/>
        <n v="4500"/>
        <n v="7120"/>
        <n v="61080"/>
        <n v="15400"/>
        <n v="7200"/>
        <n v="8176.8"/>
        <n v="1050"/>
        <n v="750"/>
        <n v="1600"/>
        <n v="1870"/>
        <n v="11000"/>
        <n v="95285"/>
        <n v="1872"/>
        <n v="3536"/>
        <n v="640"/>
        <n v="1400"/>
        <n v="800"/>
        <n v="1140"/>
        <n v="4560"/>
        <n v="456"/>
        <n v="61000"/>
        <n v="2175"/>
        <n v="392"/>
        <n v="925"/>
        <n v="448"/>
        <n v="1152"/>
        <n v="1300"/>
        <n v="900"/>
        <n v="18700"/>
        <n v="1500"/>
        <n v="2110"/>
        <n v="6000"/>
        <n v="48000"/>
        <n v="5040"/>
        <n v="11400"/>
        <n v="4800"/>
        <n v="2100"/>
        <n v="11200"/>
        <n v="3282"/>
        <n v="630"/>
        <n v="550"/>
        <n v="6660"/>
        <n v="960"/>
        <n v="2000"/>
        <n v="3920"/>
        <n v="6300"/>
        <n v="3440"/>
        <n v="108500"/>
        <n v="1920"/>
        <n v="6500"/>
        <n v="17600"/>
        <n v="6640"/>
        <n v="3360"/>
        <n v="16800"/>
        <n v="33600"/>
        <n v="7560"/>
        <n v="7728"/>
        <n v="1800"/>
        <n v="9000"/>
        <n v="316.8"/>
        <n v="12100"/>
        <n v="42002.1"/>
        <n v="73292.8"/>
        <n v="79488"/>
        <n v="110412.8"/>
        <n v="72115.2"/>
        <n v="1032"/>
        <n v="64000"/>
        <n v="124600"/>
        <n v="5760"/>
        <n v="8800"/>
        <n v="4400"/>
        <n v="30800"/>
        <n v="8320"/>
        <n v="19500"/>
        <n v="3900"/>
        <n v="46901.01"/>
        <n v="12297.6"/>
        <n v="109824"/>
        <n v="1200"/>
        <n v="5680"/>
        <n v="3280"/>
        <n v="2361.6"/>
        <n v="31960"/>
        <n v="46500"/>
        <n v="1526.4"/>
        <n v="2600"/>
        <n v="4760"/>
        <n v="7800"/>
        <n v="10100"/>
        <n v="2553.6"/>
        <n v="4920"/>
        <n v="174000"/>
        <n v="19400"/>
        <n v="9170"/>
        <n v="780"/>
        <n v="22925"/>
        <n v="66170"/>
        <n v="14000"/>
        <n v="33500"/>
        <n v="362000"/>
        <n v="327628.8"/>
        <n v="13500"/>
        <n v="26200"/>
        <n v="108100"/>
        <n v="1970"/>
        <n v="4120"/>
        <n v="10640"/>
        <n v="9100"/>
        <n v="21120"/>
        <n v="6400"/>
        <n v="280000"/>
        <n v="1171.2"/>
        <n v="244250"/>
        <n v="3520"/>
        <n v="480"/>
        <n v="11475"/>
        <n v="5174"/>
        <n v="6840"/>
        <n v="3040"/>
        <n v="5510"/>
        <n v="5472"/>
        <n v="3420"/>
        <n v="3165"/>
        <n v="1520"/>
        <n v="12936"/>
        <n v="9240"/>
        <n v="14400"/>
        <n v="61200"/>
        <n v="580.8"/>
        <n v="7680"/>
        <n v="15360"/>
      </sharedItems>
    </cacheField>
    <cacheField name="逾期天数" numFmtId="0">
      <sharedItems containsSemiMixedTypes="0" containsString="0" containsNumber="1" containsInteger="1" minValue="0" maxValue="1179" count="132">
        <n v="10"/>
        <n v="74"/>
        <n v="69"/>
        <n v="6"/>
        <n v="0"/>
        <n v="54"/>
        <n v="9"/>
        <n v="40"/>
        <n v="44"/>
        <n v="22"/>
        <n v="18"/>
        <n v="16"/>
        <n v="126"/>
        <n v="5"/>
        <n v="3"/>
        <n v="11"/>
        <n v="7"/>
        <n v="142"/>
        <n v="62"/>
        <n v="42"/>
        <n v="24"/>
        <n v="12"/>
        <n v="23"/>
        <n v="272"/>
        <n v="214"/>
        <n v="170"/>
        <n v="70"/>
        <n v="138"/>
        <n v="132"/>
        <n v="103"/>
        <n v="89"/>
        <n v="82"/>
        <n v="65"/>
        <n v="4"/>
        <n v="2"/>
        <n v="14"/>
        <n v="88"/>
        <n v="8"/>
        <n v="106"/>
        <n v="101"/>
        <n v="93"/>
        <n v="66"/>
        <n v="59"/>
        <n v="15"/>
        <n v="844"/>
        <n v="819"/>
        <n v="787"/>
        <n v="781"/>
        <n v="739"/>
        <n v="31"/>
        <n v="760"/>
        <n v="21"/>
        <n v="35"/>
        <n v="26"/>
        <n v="1097"/>
        <n v="987"/>
        <n v="965"/>
        <n v="931"/>
        <n v="847"/>
        <n v="834"/>
        <n v="791"/>
        <n v="151"/>
        <n v="29"/>
        <n v="17"/>
        <n v="45"/>
        <n v="215"/>
        <n v="196"/>
        <n v="155"/>
        <n v="129"/>
        <n v="150"/>
        <n v="1179"/>
        <n v="1035"/>
        <n v="1117"/>
        <n v="1004"/>
        <n v="56"/>
        <n v="303"/>
        <n v="117"/>
        <n v="114"/>
        <n v="53"/>
        <n v="141"/>
        <n v="49"/>
        <n v="39"/>
        <n v="38"/>
        <n v="60"/>
        <n v="33"/>
        <n v="25"/>
        <n v="37"/>
        <n v="52"/>
        <n v="86"/>
        <n v="232"/>
        <n v="226"/>
        <n v="157"/>
        <n v="144"/>
        <n v="135"/>
        <n v="134"/>
        <n v="1"/>
        <n v="46"/>
        <n v="119"/>
        <n v="112"/>
        <n v="105"/>
        <n v="99"/>
        <n v="20"/>
        <n v="199"/>
        <n v="94"/>
        <n v="335"/>
        <n v="116"/>
        <n v="115"/>
        <n v="95"/>
        <n v="121"/>
        <n v="109"/>
        <n v="81"/>
        <n v="80"/>
        <n v="50"/>
        <n v="149"/>
        <n v="136"/>
        <n v="51"/>
        <n v="73"/>
        <n v="13"/>
        <n v="293"/>
        <n v="240"/>
        <n v="167"/>
        <n v="128"/>
        <n v="104"/>
        <n v="61"/>
        <n v="19"/>
        <n v="36"/>
        <n v="47"/>
        <n v="192"/>
        <n v="865"/>
        <n v="856"/>
        <n v="779"/>
        <n v="704"/>
      </sharedItems>
    </cacheField>
    <cacheField name="账龄" numFmtId="0">
      <sharedItems count="6">
        <s v="0-30天"/>
        <s v="61-90天"/>
        <s v="31-60天"/>
        <s v="91-180天"/>
        <s v="181-365天"/>
        <s v="365天以上"/>
      </sharedItems>
    </cacheField>
    <cacheField name="预计回款时间（必填）" numFmtId="177">
      <sharedItems containsDate="1" containsMixedTypes="1" count="24">
        <d v="2026-07-31T00:00:00"/>
        <d v="2026-06-30T00:00:00"/>
        <s v="2026-7-31(6月已回款)"/>
        <s v="(6月已回款)"/>
        <d v="2026-06-27T00:00:00"/>
        <d v="2026-07-15T00:00:00"/>
        <s v="2026-7-31（6月已回款）"/>
        <d v="2026-06-15T00:00:00"/>
        <s v="/"/>
        <s v="2026-6-1(6月已回款)"/>
        <d v="2026-06-01T00:00:00"/>
        <d v="2026-06-22T00:00:00"/>
        <d v="2026-07-10T00:00:00"/>
        <d v="2026-07-09T00:00:00"/>
        <s v="2026-7-5(6月已回款)"/>
        <d v="2026-07-05T00:00:00"/>
        <s v="2026-8-31(6月已回款)"/>
        <d v="2026-08-31T00:00:00"/>
        <d v="2026-06-28T00:00:00"/>
        <d v="2026-07-28T00:00:00"/>
        <d v="2026-08-28T00:00:00"/>
        <s v="2026-7-28(6月已回款)"/>
        <s v="2026-7-10（6月已回款）"/>
        <s v="2026-7-10(6月已回款)"/>
      </sharedItems>
    </cacheField>
    <cacheField name="风险预测-按客户（必填）" numFmtId="0">
      <sharedItems containsBlank="1" count="4">
        <s v="中风险"/>
        <s v="低风险"/>
        <m/>
        <s v="高风险"/>
      </sharedItems>
    </cacheField>
    <cacheField name="逾期说明-按单（选填）" numFmtId="0">
      <sharedItems containsBlank="1" count="17">
        <s v="医院回款较慢"/>
        <m/>
        <s v="客户资金紧张"/>
        <s v="已经申请内部90天账期"/>
        <s v="客户回款较慢"/>
        <s v="催款半年无回应，本月协商未回款建议律师函"/>
        <s v="3个月回款1次账期，但是回款额度未覆盖3个月"/>
        <s v="回款拖拉，需持续跟进"/>
        <s v="催款无回复"/>
        <s v="不认"/>
        <s v="6月若不回款，发催款函"/>
        <s v="客户经营困难"/>
        <s v="客诉处理中"/>
        <s v="客户付款流程中"/>
        <s v="客户系统流程中"/>
        <s v="跟进客户付款进度中"/>
        <s v="对账催款中"/>
      </sharedItems>
    </cacheField>
    <cacheField name="第一周" numFmtId="43">
      <sharedItems containsSemiMixedTypes="0" containsString="0" containsNumber="1" minValue="0" maxValue="110412.8" count="21">
        <n v="0"/>
        <n v="1512"/>
        <n v="1250"/>
        <n v="8500"/>
        <n v="13000"/>
        <n v="45000"/>
        <n v="3536"/>
        <n v="6000"/>
        <n v="48000"/>
        <n v="5040"/>
        <n v="11400"/>
        <n v="4800"/>
        <n v="9600"/>
        <n v="3920"/>
        <n v="17600"/>
        <n v="110412.8"/>
        <n v="64000"/>
        <n v="19400"/>
        <n v="3900"/>
        <n v="13500"/>
        <n v="9240"/>
      </sharedItems>
    </cacheField>
    <cacheField name="第二周" numFmtId="43">
      <sharedItems containsSemiMixedTypes="0" containsString="0" containsNumber="1" minValue="0" maxValue="244250" count="30">
        <n v="0"/>
        <n v="231000"/>
        <n v="119000"/>
        <n v="2400"/>
        <n v="16500"/>
        <n v="3600"/>
        <n v="16000"/>
        <n v="20000"/>
        <n v="40000"/>
        <n v="1110"/>
        <n v="740"/>
        <n v="370"/>
        <n v="3500"/>
        <n v="25500"/>
        <n v="7200"/>
        <n v="1050"/>
        <n v="12500"/>
        <n v="11000"/>
        <n v="1872"/>
        <n v="800"/>
        <n v="1140"/>
        <n v="4560"/>
        <n v="456"/>
        <n v="316.8"/>
        <n v="12100"/>
        <n v="174000"/>
        <n v="244250"/>
        <n v="480"/>
        <n v="5174"/>
        <n v="61200"/>
      </sharedItems>
    </cacheField>
    <cacheField name="第三周" numFmtId="43">
      <sharedItems containsSemiMixedTypes="0" containsString="0" containsNumber="1" minValue="0" maxValue="31960" count="22">
        <n v="0"/>
        <n v="1250"/>
        <n v="8000"/>
        <n v="300"/>
        <n v="2050"/>
        <n v="750"/>
        <n v="1600"/>
        <n v="3200"/>
        <n v="1870"/>
        <n v="30800"/>
        <n v="5680"/>
        <n v="3280"/>
        <n v="2361.6"/>
        <n v="31960"/>
        <n v="1526.4"/>
        <n v="2600"/>
        <n v="4760"/>
        <n v="7800"/>
        <n v="10100"/>
        <n v="4000"/>
        <n v="2200"/>
        <n v="11475"/>
      </sharedItems>
    </cacheField>
    <cacheField name="第四周" numFmtId="43">
      <sharedItems containsSemiMixedTypes="0" containsString="0" containsNumber="1" containsInteger="1" minValue="0" maxValue="108100" count="41">
        <n v="0"/>
        <n v="3000"/>
        <n v="240"/>
        <n v="3800"/>
        <n v="12500"/>
        <n v="9600"/>
        <n v="30000"/>
        <n v="10650"/>
        <n v="4000"/>
        <n v="7600"/>
        <n v="3600"/>
        <n v="1000"/>
        <n v="26000"/>
        <n v="8000"/>
        <n v="8400"/>
        <n v="260"/>
        <n v="4500"/>
        <n v="7120"/>
        <n v="200"/>
        <n v="35285"/>
        <n v="3282"/>
        <n v="1050"/>
        <n v="2100"/>
        <n v="1250"/>
        <n v="630"/>
        <n v="6500"/>
        <n v="6640"/>
        <n v="3360"/>
        <n v="8320"/>
        <n v="19500"/>
        <n v="1300"/>
        <n v="3900"/>
        <n v="9170"/>
        <n v="780"/>
        <n v="22925"/>
        <n v="66170"/>
        <n v="108100"/>
        <n v="1970"/>
        <n v="4120"/>
        <n v="10640"/>
        <n v="24000"/>
      </sharedItems>
    </cacheField>
    <cacheField name="未回款金额" numFmtId="0">
      <sharedItems containsSemiMixedTypes="0" containsString="0" containsNumber="1" minValue="0" maxValue="362000" count="117">
        <n v="3000"/>
        <n v="0"/>
        <n v="200"/>
        <n v="1280"/>
        <n v="25000"/>
        <n v="8580"/>
        <n v="92500"/>
        <n v="40000"/>
        <n v="87500"/>
        <n v="3200"/>
        <n v="5060"/>
        <n v="10000"/>
        <n v="1065"/>
        <n v="1575"/>
        <n v="2640"/>
        <n v="45000"/>
        <n v="16000"/>
        <n v="6900"/>
        <n v="77500"/>
        <n v="8000"/>
        <n v="450"/>
        <n v="5400"/>
        <n v="2200"/>
        <n v="2520"/>
        <n v="2550"/>
        <n v="13650"/>
        <n v="3560"/>
        <n v="1350"/>
        <n v="4000"/>
        <n v="4950"/>
        <n v="24000"/>
        <n v="672"/>
        <n v="13000"/>
        <n v="61080"/>
        <n v="20000"/>
        <n v="15400"/>
        <n v="8176.8"/>
        <n v="60000"/>
        <n v="640"/>
        <n v="1400"/>
        <n v="61000"/>
        <n v="2175"/>
        <n v="392"/>
        <n v="925"/>
        <n v="448"/>
        <n v="1152"/>
        <n v="2400"/>
        <n v="1300"/>
        <n v="900"/>
        <n v="18700"/>
        <n v="1500"/>
        <n v="2110"/>
        <n v="4800"/>
        <n v="2100"/>
        <n v="11200"/>
        <n v="550"/>
        <n v="6660"/>
        <n v="16500"/>
        <n v="960"/>
        <n v="2000"/>
        <n v="6300"/>
        <n v="3440"/>
        <n v="108500"/>
        <n v="1920"/>
        <n v="11400"/>
        <n v="3360"/>
        <n v="16800"/>
        <n v="33600"/>
        <n v="7560"/>
        <n v="7728"/>
        <n v="1800"/>
        <n v="9000"/>
        <n v="42002.1"/>
        <n v="73292.8"/>
        <n v="79488"/>
        <n v="72115.2"/>
        <n v="1032"/>
        <n v="7600"/>
        <n v="124600"/>
        <n v="5760"/>
        <n v="8800"/>
        <n v="4400"/>
        <n v="11000"/>
        <n v="46901.01"/>
        <n v="12297.6"/>
        <n v="109824"/>
        <n v="1200"/>
        <n v="46500"/>
        <n v="2553.6"/>
        <n v="3800"/>
        <n v="2600"/>
        <n v="4920"/>
        <n v="14000"/>
        <n v="33500"/>
        <n v="362000"/>
        <n v="327628.8"/>
        <n v="26200"/>
        <n v="9100"/>
        <n v="21120"/>
        <n v="30000"/>
        <n v="6400"/>
        <n v="280000"/>
        <n v="1171.2"/>
        <n v="3520"/>
        <n v="6840"/>
        <n v="3040"/>
        <n v="5510"/>
        <n v="5472"/>
        <n v="3420"/>
        <n v="3165"/>
        <n v="1520"/>
        <n v="12936"/>
        <n v="9600"/>
        <n v="14400"/>
        <n v="580.8"/>
        <n v="7680"/>
        <n v="1536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0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0"/>
    <x v="1"/>
    <x v="1"/>
    <x v="1"/>
    <x v="1"/>
    <x v="1"/>
    <x v="0"/>
    <x v="1"/>
    <x v="1"/>
    <x v="1"/>
    <x v="1"/>
    <x v="1"/>
    <x v="0"/>
    <x v="0"/>
    <x v="0"/>
    <x v="1"/>
    <x v="1"/>
  </r>
  <r>
    <x v="0"/>
    <x v="0"/>
    <x v="1"/>
    <x v="2"/>
    <x v="2"/>
    <x v="2"/>
    <x v="2"/>
    <x v="1"/>
    <x v="2"/>
    <x v="1"/>
    <x v="2"/>
    <x v="2"/>
    <x v="1"/>
    <x v="0"/>
    <x v="0"/>
    <x v="0"/>
    <x v="2"/>
    <x v="1"/>
  </r>
  <r>
    <x v="0"/>
    <x v="0"/>
    <x v="2"/>
    <x v="3"/>
    <x v="3"/>
    <x v="3"/>
    <x v="3"/>
    <x v="2"/>
    <x v="3"/>
    <x v="0"/>
    <x v="1"/>
    <x v="1"/>
    <x v="1"/>
    <x v="0"/>
    <x v="0"/>
    <x v="0"/>
    <x v="3"/>
    <x v="1"/>
  </r>
  <r>
    <x v="0"/>
    <x v="0"/>
    <x v="3"/>
    <x v="4"/>
    <x v="4"/>
    <x v="4"/>
    <x v="4"/>
    <x v="3"/>
    <x v="4"/>
    <x v="0"/>
    <x v="1"/>
    <x v="1"/>
    <x v="1"/>
    <x v="0"/>
    <x v="0"/>
    <x v="1"/>
    <x v="0"/>
    <x v="1"/>
  </r>
  <r>
    <x v="0"/>
    <x v="0"/>
    <x v="4"/>
    <x v="5"/>
    <x v="5"/>
    <x v="5"/>
    <x v="5"/>
    <x v="4"/>
    <x v="5"/>
    <x v="2"/>
    <x v="1"/>
    <x v="1"/>
    <x v="1"/>
    <x v="0"/>
    <x v="0"/>
    <x v="0"/>
    <x v="0"/>
    <x v="2"/>
  </r>
  <r>
    <x v="0"/>
    <x v="0"/>
    <x v="5"/>
    <x v="6"/>
    <x v="6"/>
    <x v="6"/>
    <x v="6"/>
    <x v="5"/>
    <x v="6"/>
    <x v="0"/>
    <x v="1"/>
    <x v="1"/>
    <x v="1"/>
    <x v="0"/>
    <x v="0"/>
    <x v="0"/>
    <x v="0"/>
    <x v="3"/>
  </r>
  <r>
    <x v="0"/>
    <x v="0"/>
    <x v="6"/>
    <x v="7"/>
    <x v="7"/>
    <x v="7"/>
    <x v="7"/>
    <x v="6"/>
    <x v="7"/>
    <x v="2"/>
    <x v="1"/>
    <x v="1"/>
    <x v="1"/>
    <x v="0"/>
    <x v="0"/>
    <x v="0"/>
    <x v="0"/>
    <x v="4"/>
  </r>
  <r>
    <x v="0"/>
    <x v="0"/>
    <x v="7"/>
    <x v="8"/>
    <x v="8"/>
    <x v="8"/>
    <x v="8"/>
    <x v="7"/>
    <x v="8"/>
    <x v="2"/>
    <x v="1"/>
    <x v="0"/>
    <x v="2"/>
    <x v="0"/>
    <x v="0"/>
    <x v="0"/>
    <x v="0"/>
    <x v="5"/>
  </r>
  <r>
    <x v="0"/>
    <x v="0"/>
    <x v="8"/>
    <x v="9"/>
    <x v="9"/>
    <x v="9"/>
    <x v="9"/>
    <x v="8"/>
    <x v="9"/>
    <x v="0"/>
    <x v="0"/>
    <x v="1"/>
    <x v="3"/>
    <x v="0"/>
    <x v="0"/>
    <x v="0"/>
    <x v="0"/>
    <x v="6"/>
  </r>
  <r>
    <x v="0"/>
    <x v="0"/>
    <x v="8"/>
    <x v="10"/>
    <x v="10"/>
    <x v="10"/>
    <x v="10"/>
    <x v="9"/>
    <x v="10"/>
    <x v="0"/>
    <x v="0"/>
    <x v="2"/>
    <x v="1"/>
    <x v="0"/>
    <x v="0"/>
    <x v="0"/>
    <x v="0"/>
    <x v="7"/>
  </r>
  <r>
    <x v="0"/>
    <x v="0"/>
    <x v="8"/>
    <x v="11"/>
    <x v="11"/>
    <x v="10"/>
    <x v="10"/>
    <x v="10"/>
    <x v="10"/>
    <x v="0"/>
    <x v="0"/>
    <x v="2"/>
    <x v="1"/>
    <x v="0"/>
    <x v="0"/>
    <x v="0"/>
    <x v="0"/>
    <x v="8"/>
  </r>
  <r>
    <x v="0"/>
    <x v="0"/>
    <x v="9"/>
    <x v="12"/>
    <x v="12"/>
    <x v="11"/>
    <x v="11"/>
    <x v="11"/>
    <x v="11"/>
    <x v="0"/>
    <x v="1"/>
    <x v="1"/>
    <x v="1"/>
    <x v="0"/>
    <x v="0"/>
    <x v="0"/>
    <x v="4"/>
    <x v="1"/>
  </r>
  <r>
    <x v="0"/>
    <x v="0"/>
    <x v="10"/>
    <x v="13"/>
    <x v="13"/>
    <x v="12"/>
    <x v="12"/>
    <x v="12"/>
    <x v="12"/>
    <x v="3"/>
    <x v="0"/>
    <x v="0"/>
    <x v="4"/>
    <x v="0"/>
    <x v="0"/>
    <x v="0"/>
    <x v="0"/>
    <x v="9"/>
  </r>
  <r>
    <x v="0"/>
    <x v="0"/>
    <x v="10"/>
    <x v="14"/>
    <x v="14"/>
    <x v="13"/>
    <x v="13"/>
    <x v="13"/>
    <x v="13"/>
    <x v="0"/>
    <x v="0"/>
    <x v="2"/>
    <x v="1"/>
    <x v="0"/>
    <x v="0"/>
    <x v="0"/>
    <x v="0"/>
    <x v="10"/>
  </r>
  <r>
    <x v="0"/>
    <x v="1"/>
    <x v="11"/>
    <x v="15"/>
    <x v="15"/>
    <x v="14"/>
    <x v="14"/>
    <x v="14"/>
    <x v="14"/>
    <x v="0"/>
    <x v="3"/>
    <x v="1"/>
    <x v="1"/>
    <x v="1"/>
    <x v="0"/>
    <x v="0"/>
    <x v="0"/>
    <x v="1"/>
  </r>
  <r>
    <x v="0"/>
    <x v="1"/>
    <x v="12"/>
    <x v="16"/>
    <x v="16"/>
    <x v="15"/>
    <x v="14"/>
    <x v="0"/>
    <x v="14"/>
    <x v="0"/>
    <x v="1"/>
    <x v="1"/>
    <x v="1"/>
    <x v="0"/>
    <x v="0"/>
    <x v="0"/>
    <x v="1"/>
    <x v="1"/>
  </r>
  <r>
    <x v="0"/>
    <x v="1"/>
    <x v="13"/>
    <x v="17"/>
    <x v="17"/>
    <x v="16"/>
    <x v="15"/>
    <x v="15"/>
    <x v="15"/>
    <x v="0"/>
    <x v="4"/>
    <x v="1"/>
    <x v="1"/>
    <x v="0"/>
    <x v="0"/>
    <x v="0"/>
    <x v="5"/>
    <x v="1"/>
  </r>
  <r>
    <x v="0"/>
    <x v="1"/>
    <x v="13"/>
    <x v="18"/>
    <x v="18"/>
    <x v="17"/>
    <x v="16"/>
    <x v="16"/>
    <x v="16"/>
    <x v="0"/>
    <x v="1"/>
    <x v="1"/>
    <x v="1"/>
    <x v="0"/>
    <x v="0"/>
    <x v="0"/>
    <x v="6"/>
    <x v="1"/>
  </r>
  <r>
    <x v="0"/>
    <x v="1"/>
    <x v="14"/>
    <x v="19"/>
    <x v="19"/>
    <x v="18"/>
    <x v="17"/>
    <x v="17"/>
    <x v="17"/>
    <x v="3"/>
    <x v="5"/>
    <x v="2"/>
    <x v="1"/>
    <x v="0"/>
    <x v="0"/>
    <x v="0"/>
    <x v="0"/>
    <x v="11"/>
  </r>
  <r>
    <x v="0"/>
    <x v="1"/>
    <x v="15"/>
    <x v="20"/>
    <x v="20"/>
    <x v="19"/>
    <x v="18"/>
    <x v="18"/>
    <x v="18"/>
    <x v="1"/>
    <x v="1"/>
    <x v="1"/>
    <x v="1"/>
    <x v="0"/>
    <x v="0"/>
    <x v="0"/>
    <x v="7"/>
    <x v="1"/>
  </r>
  <r>
    <x v="0"/>
    <x v="1"/>
    <x v="15"/>
    <x v="21"/>
    <x v="21"/>
    <x v="20"/>
    <x v="10"/>
    <x v="19"/>
    <x v="10"/>
    <x v="0"/>
    <x v="1"/>
    <x v="1"/>
    <x v="1"/>
    <x v="0"/>
    <x v="0"/>
    <x v="0"/>
    <x v="0"/>
    <x v="12"/>
  </r>
  <r>
    <x v="0"/>
    <x v="2"/>
    <x v="16"/>
    <x v="22"/>
    <x v="22"/>
    <x v="16"/>
    <x v="15"/>
    <x v="20"/>
    <x v="15"/>
    <x v="0"/>
    <x v="1"/>
    <x v="1"/>
    <x v="1"/>
    <x v="0"/>
    <x v="0"/>
    <x v="0"/>
    <x v="8"/>
    <x v="1"/>
  </r>
  <r>
    <x v="0"/>
    <x v="2"/>
    <x v="16"/>
    <x v="23"/>
    <x v="23"/>
    <x v="16"/>
    <x v="15"/>
    <x v="20"/>
    <x v="15"/>
    <x v="0"/>
    <x v="1"/>
    <x v="1"/>
    <x v="1"/>
    <x v="0"/>
    <x v="0"/>
    <x v="0"/>
    <x v="8"/>
    <x v="1"/>
  </r>
  <r>
    <x v="0"/>
    <x v="2"/>
    <x v="17"/>
    <x v="24"/>
    <x v="24"/>
    <x v="21"/>
    <x v="19"/>
    <x v="21"/>
    <x v="19"/>
    <x v="2"/>
    <x v="6"/>
    <x v="2"/>
    <x v="1"/>
    <x v="0"/>
    <x v="0"/>
    <x v="0"/>
    <x v="9"/>
    <x v="1"/>
  </r>
  <r>
    <x v="0"/>
    <x v="2"/>
    <x v="17"/>
    <x v="25"/>
    <x v="25"/>
    <x v="11"/>
    <x v="11"/>
    <x v="22"/>
    <x v="11"/>
    <x v="0"/>
    <x v="6"/>
    <x v="2"/>
    <x v="1"/>
    <x v="0"/>
    <x v="0"/>
    <x v="0"/>
    <x v="10"/>
    <x v="1"/>
  </r>
  <r>
    <x v="0"/>
    <x v="2"/>
    <x v="18"/>
    <x v="26"/>
    <x v="26"/>
    <x v="17"/>
    <x v="20"/>
    <x v="3"/>
    <x v="20"/>
    <x v="0"/>
    <x v="1"/>
    <x v="1"/>
    <x v="1"/>
    <x v="2"/>
    <x v="0"/>
    <x v="0"/>
    <x v="0"/>
    <x v="1"/>
  </r>
  <r>
    <x v="0"/>
    <x v="2"/>
    <x v="19"/>
    <x v="27"/>
    <x v="27"/>
    <x v="19"/>
    <x v="21"/>
    <x v="23"/>
    <x v="21"/>
    <x v="0"/>
    <x v="1"/>
    <x v="1"/>
    <x v="1"/>
    <x v="0"/>
    <x v="0"/>
    <x v="0"/>
    <x v="11"/>
    <x v="1"/>
  </r>
  <r>
    <x v="0"/>
    <x v="2"/>
    <x v="19"/>
    <x v="28"/>
    <x v="28"/>
    <x v="19"/>
    <x v="21"/>
    <x v="24"/>
    <x v="21"/>
    <x v="0"/>
    <x v="1"/>
    <x v="1"/>
    <x v="1"/>
    <x v="0"/>
    <x v="0"/>
    <x v="0"/>
    <x v="12"/>
    <x v="1"/>
  </r>
  <r>
    <x v="0"/>
    <x v="2"/>
    <x v="20"/>
    <x v="29"/>
    <x v="29"/>
    <x v="7"/>
    <x v="22"/>
    <x v="25"/>
    <x v="22"/>
    <x v="0"/>
    <x v="1"/>
    <x v="1"/>
    <x v="1"/>
    <x v="0"/>
    <x v="0"/>
    <x v="0"/>
    <x v="0"/>
    <x v="13"/>
  </r>
  <r>
    <x v="0"/>
    <x v="2"/>
    <x v="21"/>
    <x v="30"/>
    <x v="30"/>
    <x v="14"/>
    <x v="14"/>
    <x v="26"/>
    <x v="14"/>
    <x v="0"/>
    <x v="0"/>
    <x v="2"/>
    <x v="1"/>
    <x v="0"/>
    <x v="0"/>
    <x v="0"/>
    <x v="0"/>
    <x v="14"/>
  </r>
  <r>
    <x v="0"/>
    <x v="2"/>
    <x v="22"/>
    <x v="31"/>
    <x v="31"/>
    <x v="22"/>
    <x v="20"/>
    <x v="27"/>
    <x v="20"/>
    <x v="0"/>
    <x v="6"/>
    <x v="1"/>
    <x v="1"/>
    <x v="0"/>
    <x v="1"/>
    <x v="0"/>
    <x v="0"/>
    <x v="1"/>
  </r>
  <r>
    <x v="0"/>
    <x v="2"/>
    <x v="22"/>
    <x v="32"/>
    <x v="32"/>
    <x v="22"/>
    <x v="20"/>
    <x v="28"/>
    <x v="20"/>
    <x v="0"/>
    <x v="6"/>
    <x v="1"/>
    <x v="1"/>
    <x v="0"/>
    <x v="2"/>
    <x v="0"/>
    <x v="0"/>
    <x v="1"/>
  </r>
  <r>
    <x v="0"/>
    <x v="3"/>
    <x v="23"/>
    <x v="33"/>
    <x v="33"/>
    <x v="4"/>
    <x v="4"/>
    <x v="21"/>
    <x v="4"/>
    <x v="0"/>
    <x v="1"/>
    <x v="1"/>
    <x v="1"/>
    <x v="0"/>
    <x v="0"/>
    <x v="0"/>
    <x v="9"/>
    <x v="1"/>
  </r>
  <r>
    <x v="0"/>
    <x v="3"/>
    <x v="24"/>
    <x v="34"/>
    <x v="34"/>
    <x v="23"/>
    <x v="23"/>
    <x v="29"/>
    <x v="23"/>
    <x v="4"/>
    <x v="6"/>
    <x v="3"/>
    <x v="5"/>
    <x v="0"/>
    <x v="0"/>
    <x v="2"/>
    <x v="0"/>
    <x v="1"/>
  </r>
  <r>
    <x v="0"/>
    <x v="3"/>
    <x v="24"/>
    <x v="35"/>
    <x v="35"/>
    <x v="24"/>
    <x v="24"/>
    <x v="29"/>
    <x v="24"/>
    <x v="4"/>
    <x v="6"/>
    <x v="3"/>
    <x v="1"/>
    <x v="0"/>
    <x v="0"/>
    <x v="0"/>
    <x v="13"/>
    <x v="1"/>
  </r>
  <r>
    <x v="0"/>
    <x v="3"/>
    <x v="24"/>
    <x v="36"/>
    <x v="36"/>
    <x v="25"/>
    <x v="25"/>
    <x v="29"/>
    <x v="25"/>
    <x v="3"/>
    <x v="6"/>
    <x v="3"/>
    <x v="1"/>
    <x v="0"/>
    <x v="0"/>
    <x v="0"/>
    <x v="13"/>
    <x v="1"/>
  </r>
  <r>
    <x v="0"/>
    <x v="3"/>
    <x v="25"/>
    <x v="37"/>
    <x v="37"/>
    <x v="26"/>
    <x v="26"/>
    <x v="30"/>
    <x v="26"/>
    <x v="1"/>
    <x v="1"/>
    <x v="1"/>
    <x v="1"/>
    <x v="0"/>
    <x v="0"/>
    <x v="3"/>
    <x v="0"/>
    <x v="1"/>
  </r>
  <r>
    <x v="0"/>
    <x v="3"/>
    <x v="26"/>
    <x v="38"/>
    <x v="38"/>
    <x v="27"/>
    <x v="27"/>
    <x v="31"/>
    <x v="27"/>
    <x v="3"/>
    <x v="0"/>
    <x v="1"/>
    <x v="6"/>
    <x v="0"/>
    <x v="0"/>
    <x v="0"/>
    <x v="0"/>
    <x v="15"/>
  </r>
  <r>
    <x v="0"/>
    <x v="3"/>
    <x v="26"/>
    <x v="39"/>
    <x v="39"/>
    <x v="28"/>
    <x v="28"/>
    <x v="32"/>
    <x v="28"/>
    <x v="3"/>
    <x v="0"/>
    <x v="1"/>
    <x v="1"/>
    <x v="0"/>
    <x v="0"/>
    <x v="0"/>
    <x v="0"/>
    <x v="16"/>
  </r>
  <r>
    <x v="0"/>
    <x v="3"/>
    <x v="26"/>
    <x v="40"/>
    <x v="40"/>
    <x v="29"/>
    <x v="29"/>
    <x v="32"/>
    <x v="29"/>
    <x v="3"/>
    <x v="0"/>
    <x v="1"/>
    <x v="1"/>
    <x v="0"/>
    <x v="0"/>
    <x v="0"/>
    <x v="0"/>
    <x v="16"/>
  </r>
  <r>
    <x v="0"/>
    <x v="3"/>
    <x v="26"/>
    <x v="41"/>
    <x v="41"/>
    <x v="30"/>
    <x v="30"/>
    <x v="33"/>
    <x v="30"/>
    <x v="1"/>
    <x v="0"/>
    <x v="1"/>
    <x v="1"/>
    <x v="0"/>
    <x v="0"/>
    <x v="0"/>
    <x v="0"/>
    <x v="17"/>
  </r>
  <r>
    <x v="0"/>
    <x v="3"/>
    <x v="26"/>
    <x v="42"/>
    <x v="42"/>
    <x v="31"/>
    <x v="31"/>
    <x v="34"/>
    <x v="31"/>
    <x v="1"/>
    <x v="0"/>
    <x v="1"/>
    <x v="1"/>
    <x v="0"/>
    <x v="0"/>
    <x v="0"/>
    <x v="0"/>
    <x v="18"/>
  </r>
  <r>
    <x v="0"/>
    <x v="3"/>
    <x v="26"/>
    <x v="43"/>
    <x v="43"/>
    <x v="32"/>
    <x v="32"/>
    <x v="31"/>
    <x v="32"/>
    <x v="1"/>
    <x v="0"/>
    <x v="1"/>
    <x v="1"/>
    <x v="0"/>
    <x v="0"/>
    <x v="0"/>
    <x v="0"/>
    <x v="15"/>
  </r>
  <r>
    <x v="0"/>
    <x v="3"/>
    <x v="26"/>
    <x v="44"/>
    <x v="44"/>
    <x v="33"/>
    <x v="18"/>
    <x v="32"/>
    <x v="18"/>
    <x v="1"/>
    <x v="0"/>
    <x v="1"/>
    <x v="1"/>
    <x v="0"/>
    <x v="0"/>
    <x v="0"/>
    <x v="0"/>
    <x v="16"/>
  </r>
  <r>
    <x v="0"/>
    <x v="3"/>
    <x v="26"/>
    <x v="45"/>
    <x v="45"/>
    <x v="34"/>
    <x v="5"/>
    <x v="34"/>
    <x v="5"/>
    <x v="2"/>
    <x v="0"/>
    <x v="1"/>
    <x v="1"/>
    <x v="0"/>
    <x v="0"/>
    <x v="0"/>
    <x v="0"/>
    <x v="18"/>
  </r>
  <r>
    <x v="0"/>
    <x v="3"/>
    <x v="26"/>
    <x v="46"/>
    <x v="46"/>
    <x v="5"/>
    <x v="33"/>
    <x v="34"/>
    <x v="33"/>
    <x v="0"/>
    <x v="0"/>
    <x v="1"/>
    <x v="1"/>
    <x v="0"/>
    <x v="0"/>
    <x v="0"/>
    <x v="0"/>
    <x v="18"/>
  </r>
  <r>
    <x v="0"/>
    <x v="3"/>
    <x v="26"/>
    <x v="47"/>
    <x v="47"/>
    <x v="35"/>
    <x v="34"/>
    <x v="29"/>
    <x v="34"/>
    <x v="0"/>
    <x v="0"/>
    <x v="1"/>
    <x v="1"/>
    <x v="0"/>
    <x v="0"/>
    <x v="0"/>
    <x v="0"/>
    <x v="19"/>
  </r>
  <r>
    <x v="0"/>
    <x v="3"/>
    <x v="27"/>
    <x v="48"/>
    <x v="48"/>
    <x v="14"/>
    <x v="14"/>
    <x v="35"/>
    <x v="14"/>
    <x v="0"/>
    <x v="1"/>
    <x v="1"/>
    <x v="1"/>
    <x v="0"/>
    <x v="0"/>
    <x v="0"/>
    <x v="0"/>
    <x v="20"/>
  </r>
  <r>
    <x v="0"/>
    <x v="3"/>
    <x v="28"/>
    <x v="49"/>
    <x v="49"/>
    <x v="22"/>
    <x v="20"/>
    <x v="36"/>
    <x v="20"/>
    <x v="0"/>
    <x v="1"/>
    <x v="1"/>
    <x v="1"/>
    <x v="0"/>
    <x v="3"/>
    <x v="0"/>
    <x v="0"/>
    <x v="1"/>
  </r>
  <r>
    <x v="0"/>
    <x v="3"/>
    <x v="28"/>
    <x v="50"/>
    <x v="50"/>
    <x v="7"/>
    <x v="22"/>
    <x v="37"/>
    <x v="22"/>
    <x v="0"/>
    <x v="1"/>
    <x v="1"/>
    <x v="1"/>
    <x v="0"/>
    <x v="4"/>
    <x v="0"/>
    <x v="0"/>
    <x v="1"/>
  </r>
  <r>
    <x v="0"/>
    <x v="3"/>
    <x v="28"/>
    <x v="51"/>
    <x v="51"/>
    <x v="7"/>
    <x v="22"/>
    <x v="22"/>
    <x v="22"/>
    <x v="0"/>
    <x v="1"/>
    <x v="1"/>
    <x v="1"/>
    <x v="0"/>
    <x v="5"/>
    <x v="0"/>
    <x v="0"/>
    <x v="1"/>
  </r>
  <r>
    <x v="0"/>
    <x v="3"/>
    <x v="28"/>
    <x v="52"/>
    <x v="52"/>
    <x v="9"/>
    <x v="9"/>
    <x v="32"/>
    <x v="9"/>
    <x v="0"/>
    <x v="1"/>
    <x v="1"/>
    <x v="1"/>
    <x v="0"/>
    <x v="6"/>
    <x v="0"/>
    <x v="0"/>
    <x v="1"/>
  </r>
  <r>
    <x v="0"/>
    <x v="3"/>
    <x v="28"/>
    <x v="53"/>
    <x v="53"/>
    <x v="9"/>
    <x v="9"/>
    <x v="32"/>
    <x v="9"/>
    <x v="0"/>
    <x v="1"/>
    <x v="1"/>
    <x v="1"/>
    <x v="0"/>
    <x v="6"/>
    <x v="0"/>
    <x v="0"/>
    <x v="1"/>
  </r>
  <r>
    <x v="0"/>
    <x v="3"/>
    <x v="28"/>
    <x v="54"/>
    <x v="54"/>
    <x v="36"/>
    <x v="35"/>
    <x v="38"/>
    <x v="35"/>
    <x v="0"/>
    <x v="1"/>
    <x v="1"/>
    <x v="1"/>
    <x v="0"/>
    <x v="7"/>
    <x v="0"/>
    <x v="0"/>
    <x v="1"/>
  </r>
  <r>
    <x v="0"/>
    <x v="3"/>
    <x v="28"/>
    <x v="55"/>
    <x v="55"/>
    <x v="37"/>
    <x v="34"/>
    <x v="9"/>
    <x v="34"/>
    <x v="0"/>
    <x v="1"/>
    <x v="1"/>
    <x v="1"/>
    <x v="0"/>
    <x v="8"/>
    <x v="0"/>
    <x v="0"/>
    <x v="1"/>
  </r>
  <r>
    <x v="0"/>
    <x v="3"/>
    <x v="29"/>
    <x v="56"/>
    <x v="56"/>
    <x v="38"/>
    <x v="36"/>
    <x v="39"/>
    <x v="36"/>
    <x v="1"/>
    <x v="1"/>
    <x v="1"/>
    <x v="1"/>
    <x v="0"/>
    <x v="9"/>
    <x v="0"/>
    <x v="0"/>
    <x v="1"/>
  </r>
  <r>
    <x v="0"/>
    <x v="3"/>
    <x v="29"/>
    <x v="57"/>
    <x v="57"/>
    <x v="21"/>
    <x v="19"/>
    <x v="40"/>
    <x v="19"/>
    <x v="2"/>
    <x v="1"/>
    <x v="1"/>
    <x v="1"/>
    <x v="0"/>
    <x v="10"/>
    <x v="0"/>
    <x v="0"/>
    <x v="1"/>
  </r>
  <r>
    <x v="0"/>
    <x v="3"/>
    <x v="29"/>
    <x v="58"/>
    <x v="58"/>
    <x v="7"/>
    <x v="22"/>
    <x v="40"/>
    <x v="22"/>
    <x v="0"/>
    <x v="1"/>
    <x v="1"/>
    <x v="1"/>
    <x v="0"/>
    <x v="10"/>
    <x v="0"/>
    <x v="0"/>
    <x v="1"/>
  </r>
  <r>
    <x v="0"/>
    <x v="3"/>
    <x v="29"/>
    <x v="59"/>
    <x v="59"/>
    <x v="39"/>
    <x v="37"/>
    <x v="41"/>
    <x v="37"/>
    <x v="0"/>
    <x v="1"/>
    <x v="1"/>
    <x v="1"/>
    <x v="0"/>
    <x v="11"/>
    <x v="0"/>
    <x v="0"/>
    <x v="1"/>
  </r>
  <r>
    <x v="0"/>
    <x v="3"/>
    <x v="30"/>
    <x v="60"/>
    <x v="60"/>
    <x v="40"/>
    <x v="38"/>
    <x v="42"/>
    <x v="38"/>
    <x v="3"/>
    <x v="0"/>
    <x v="0"/>
    <x v="7"/>
    <x v="0"/>
    <x v="0"/>
    <x v="0"/>
    <x v="0"/>
    <x v="21"/>
  </r>
  <r>
    <x v="0"/>
    <x v="3"/>
    <x v="30"/>
    <x v="61"/>
    <x v="61"/>
    <x v="41"/>
    <x v="39"/>
    <x v="43"/>
    <x v="39"/>
    <x v="3"/>
    <x v="0"/>
    <x v="0"/>
    <x v="1"/>
    <x v="0"/>
    <x v="0"/>
    <x v="0"/>
    <x v="0"/>
    <x v="22"/>
  </r>
  <r>
    <x v="0"/>
    <x v="3"/>
    <x v="30"/>
    <x v="62"/>
    <x v="62"/>
    <x v="42"/>
    <x v="40"/>
    <x v="42"/>
    <x v="40"/>
    <x v="3"/>
    <x v="0"/>
    <x v="0"/>
    <x v="1"/>
    <x v="0"/>
    <x v="0"/>
    <x v="0"/>
    <x v="0"/>
    <x v="21"/>
  </r>
  <r>
    <x v="0"/>
    <x v="3"/>
    <x v="30"/>
    <x v="63"/>
    <x v="63"/>
    <x v="43"/>
    <x v="41"/>
    <x v="44"/>
    <x v="41"/>
    <x v="1"/>
    <x v="0"/>
    <x v="0"/>
    <x v="1"/>
    <x v="0"/>
    <x v="0"/>
    <x v="0"/>
    <x v="0"/>
    <x v="23"/>
  </r>
  <r>
    <x v="0"/>
    <x v="3"/>
    <x v="31"/>
    <x v="64"/>
    <x v="64"/>
    <x v="14"/>
    <x v="14"/>
    <x v="45"/>
    <x v="14"/>
    <x v="0"/>
    <x v="1"/>
    <x v="1"/>
    <x v="1"/>
    <x v="0"/>
    <x v="0"/>
    <x v="0"/>
    <x v="0"/>
    <x v="24"/>
  </r>
  <r>
    <x v="0"/>
    <x v="3"/>
    <x v="32"/>
    <x v="65"/>
    <x v="65"/>
    <x v="11"/>
    <x v="11"/>
    <x v="46"/>
    <x v="11"/>
    <x v="0"/>
    <x v="1"/>
    <x v="1"/>
    <x v="1"/>
    <x v="0"/>
    <x v="0"/>
    <x v="0"/>
    <x v="0"/>
    <x v="25"/>
  </r>
  <r>
    <x v="0"/>
    <x v="3"/>
    <x v="33"/>
    <x v="66"/>
    <x v="66"/>
    <x v="44"/>
    <x v="42"/>
    <x v="47"/>
    <x v="42"/>
    <x v="2"/>
    <x v="1"/>
    <x v="0"/>
    <x v="8"/>
    <x v="0"/>
    <x v="0"/>
    <x v="0"/>
    <x v="0"/>
    <x v="26"/>
  </r>
  <r>
    <x v="0"/>
    <x v="4"/>
    <x v="34"/>
    <x v="67"/>
    <x v="67"/>
    <x v="45"/>
    <x v="43"/>
    <x v="48"/>
    <x v="43"/>
    <x v="0"/>
    <x v="1"/>
    <x v="1"/>
    <x v="1"/>
    <x v="0"/>
    <x v="0"/>
    <x v="0"/>
    <x v="0"/>
    <x v="27"/>
  </r>
  <r>
    <x v="0"/>
    <x v="4"/>
    <x v="35"/>
    <x v="68"/>
    <x v="68"/>
    <x v="46"/>
    <x v="44"/>
    <x v="20"/>
    <x v="44"/>
    <x v="5"/>
    <x v="0"/>
    <x v="3"/>
    <x v="1"/>
    <x v="0"/>
    <x v="0"/>
    <x v="0"/>
    <x v="0"/>
    <x v="28"/>
  </r>
  <r>
    <x v="0"/>
    <x v="4"/>
    <x v="35"/>
    <x v="69"/>
    <x v="69"/>
    <x v="47"/>
    <x v="45"/>
    <x v="49"/>
    <x v="45"/>
    <x v="5"/>
    <x v="0"/>
    <x v="3"/>
    <x v="1"/>
    <x v="0"/>
    <x v="0"/>
    <x v="0"/>
    <x v="0"/>
    <x v="29"/>
  </r>
  <r>
    <x v="0"/>
    <x v="4"/>
    <x v="35"/>
    <x v="70"/>
    <x v="70"/>
    <x v="48"/>
    <x v="46"/>
    <x v="50"/>
    <x v="46"/>
    <x v="5"/>
    <x v="0"/>
    <x v="3"/>
    <x v="1"/>
    <x v="0"/>
    <x v="0"/>
    <x v="0"/>
    <x v="0"/>
    <x v="30"/>
  </r>
  <r>
    <x v="0"/>
    <x v="4"/>
    <x v="35"/>
    <x v="71"/>
    <x v="71"/>
    <x v="49"/>
    <x v="47"/>
    <x v="51"/>
    <x v="47"/>
    <x v="5"/>
    <x v="0"/>
    <x v="3"/>
    <x v="1"/>
    <x v="0"/>
    <x v="0"/>
    <x v="0"/>
    <x v="0"/>
    <x v="31"/>
  </r>
  <r>
    <x v="0"/>
    <x v="4"/>
    <x v="35"/>
    <x v="72"/>
    <x v="72"/>
    <x v="50"/>
    <x v="48"/>
    <x v="49"/>
    <x v="48"/>
    <x v="5"/>
    <x v="0"/>
    <x v="3"/>
    <x v="1"/>
    <x v="0"/>
    <x v="0"/>
    <x v="0"/>
    <x v="0"/>
    <x v="29"/>
  </r>
  <r>
    <x v="0"/>
    <x v="4"/>
    <x v="36"/>
    <x v="73"/>
    <x v="73"/>
    <x v="13"/>
    <x v="13"/>
    <x v="52"/>
    <x v="13"/>
    <x v="0"/>
    <x v="1"/>
    <x v="1"/>
    <x v="1"/>
    <x v="0"/>
    <x v="12"/>
    <x v="0"/>
    <x v="0"/>
    <x v="1"/>
  </r>
  <r>
    <x v="0"/>
    <x v="4"/>
    <x v="37"/>
    <x v="74"/>
    <x v="74"/>
    <x v="51"/>
    <x v="16"/>
    <x v="53"/>
    <x v="16"/>
    <x v="0"/>
    <x v="1"/>
    <x v="1"/>
    <x v="1"/>
    <x v="3"/>
    <x v="0"/>
    <x v="0"/>
    <x v="0"/>
    <x v="1"/>
  </r>
  <r>
    <x v="0"/>
    <x v="4"/>
    <x v="38"/>
    <x v="75"/>
    <x v="75"/>
    <x v="52"/>
    <x v="49"/>
    <x v="54"/>
    <x v="49"/>
    <x v="2"/>
    <x v="2"/>
    <x v="2"/>
    <x v="1"/>
    <x v="0"/>
    <x v="0"/>
    <x v="0"/>
    <x v="14"/>
    <x v="1"/>
  </r>
  <r>
    <x v="0"/>
    <x v="4"/>
    <x v="39"/>
    <x v="76"/>
    <x v="76"/>
    <x v="53"/>
    <x v="50"/>
    <x v="55"/>
    <x v="50"/>
    <x v="5"/>
    <x v="1"/>
    <x v="1"/>
    <x v="1"/>
    <x v="0"/>
    <x v="13"/>
    <x v="0"/>
    <x v="0"/>
    <x v="1"/>
  </r>
  <r>
    <x v="0"/>
    <x v="4"/>
    <x v="40"/>
    <x v="77"/>
    <x v="77"/>
    <x v="54"/>
    <x v="51"/>
    <x v="56"/>
    <x v="51"/>
    <x v="0"/>
    <x v="2"/>
    <x v="1"/>
    <x v="1"/>
    <x v="0"/>
    <x v="0"/>
    <x v="4"/>
    <x v="0"/>
    <x v="1"/>
  </r>
  <r>
    <x v="0"/>
    <x v="4"/>
    <x v="41"/>
    <x v="78"/>
    <x v="78"/>
    <x v="10"/>
    <x v="52"/>
    <x v="57"/>
    <x v="52"/>
    <x v="2"/>
    <x v="1"/>
    <x v="1"/>
    <x v="1"/>
    <x v="4"/>
    <x v="0"/>
    <x v="0"/>
    <x v="0"/>
    <x v="1"/>
  </r>
  <r>
    <x v="0"/>
    <x v="4"/>
    <x v="41"/>
    <x v="79"/>
    <x v="79"/>
    <x v="55"/>
    <x v="53"/>
    <x v="57"/>
    <x v="53"/>
    <x v="0"/>
    <x v="0"/>
    <x v="2"/>
    <x v="1"/>
    <x v="0"/>
    <x v="0"/>
    <x v="0"/>
    <x v="0"/>
    <x v="32"/>
  </r>
  <r>
    <x v="0"/>
    <x v="4"/>
    <x v="41"/>
    <x v="80"/>
    <x v="80"/>
    <x v="51"/>
    <x v="16"/>
    <x v="57"/>
    <x v="16"/>
    <x v="0"/>
    <x v="0"/>
    <x v="2"/>
    <x v="1"/>
    <x v="0"/>
    <x v="0"/>
    <x v="0"/>
    <x v="0"/>
    <x v="32"/>
  </r>
  <r>
    <x v="0"/>
    <x v="4"/>
    <x v="41"/>
    <x v="81"/>
    <x v="81"/>
    <x v="15"/>
    <x v="14"/>
    <x v="57"/>
    <x v="14"/>
    <x v="0"/>
    <x v="0"/>
    <x v="2"/>
    <x v="1"/>
    <x v="0"/>
    <x v="0"/>
    <x v="0"/>
    <x v="0"/>
    <x v="32"/>
  </r>
  <r>
    <x v="0"/>
    <x v="4"/>
    <x v="42"/>
    <x v="82"/>
    <x v="82"/>
    <x v="56"/>
    <x v="54"/>
    <x v="58"/>
    <x v="54"/>
    <x v="5"/>
    <x v="6"/>
    <x v="3"/>
    <x v="1"/>
    <x v="0"/>
    <x v="0"/>
    <x v="0"/>
    <x v="15"/>
    <x v="1"/>
  </r>
  <r>
    <x v="0"/>
    <x v="4"/>
    <x v="42"/>
    <x v="83"/>
    <x v="83"/>
    <x v="57"/>
    <x v="55"/>
    <x v="59"/>
    <x v="55"/>
    <x v="5"/>
    <x v="6"/>
    <x v="3"/>
    <x v="1"/>
    <x v="0"/>
    <x v="0"/>
    <x v="0"/>
    <x v="16"/>
    <x v="1"/>
  </r>
  <r>
    <x v="0"/>
    <x v="4"/>
    <x v="42"/>
    <x v="84"/>
    <x v="84"/>
    <x v="58"/>
    <x v="56"/>
    <x v="60"/>
    <x v="56"/>
    <x v="5"/>
    <x v="6"/>
    <x v="3"/>
    <x v="1"/>
    <x v="0"/>
    <x v="0"/>
    <x v="0"/>
    <x v="17"/>
    <x v="1"/>
  </r>
  <r>
    <x v="0"/>
    <x v="4"/>
    <x v="42"/>
    <x v="84"/>
    <x v="84"/>
    <x v="58"/>
    <x v="56"/>
    <x v="61"/>
    <x v="56"/>
    <x v="5"/>
    <x v="0"/>
    <x v="3"/>
    <x v="1"/>
    <x v="0"/>
    <x v="0"/>
    <x v="0"/>
    <x v="0"/>
    <x v="33"/>
  </r>
  <r>
    <x v="0"/>
    <x v="4"/>
    <x v="42"/>
    <x v="85"/>
    <x v="85"/>
    <x v="59"/>
    <x v="57"/>
    <x v="38"/>
    <x v="57"/>
    <x v="5"/>
    <x v="0"/>
    <x v="3"/>
    <x v="1"/>
    <x v="0"/>
    <x v="0"/>
    <x v="0"/>
    <x v="0"/>
    <x v="34"/>
  </r>
  <r>
    <x v="0"/>
    <x v="4"/>
    <x v="42"/>
    <x v="86"/>
    <x v="86"/>
    <x v="60"/>
    <x v="57"/>
    <x v="43"/>
    <x v="57"/>
    <x v="5"/>
    <x v="0"/>
    <x v="3"/>
    <x v="1"/>
    <x v="0"/>
    <x v="0"/>
    <x v="0"/>
    <x v="0"/>
    <x v="22"/>
  </r>
  <r>
    <x v="0"/>
    <x v="4"/>
    <x v="42"/>
    <x v="87"/>
    <x v="87"/>
    <x v="61"/>
    <x v="58"/>
    <x v="38"/>
    <x v="58"/>
    <x v="5"/>
    <x v="0"/>
    <x v="3"/>
    <x v="1"/>
    <x v="0"/>
    <x v="0"/>
    <x v="0"/>
    <x v="0"/>
    <x v="34"/>
  </r>
  <r>
    <x v="0"/>
    <x v="4"/>
    <x v="42"/>
    <x v="88"/>
    <x v="88"/>
    <x v="62"/>
    <x v="59"/>
    <x v="62"/>
    <x v="59"/>
    <x v="5"/>
    <x v="0"/>
    <x v="3"/>
    <x v="1"/>
    <x v="0"/>
    <x v="0"/>
    <x v="0"/>
    <x v="0"/>
    <x v="35"/>
  </r>
  <r>
    <x v="0"/>
    <x v="4"/>
    <x v="42"/>
    <x v="89"/>
    <x v="89"/>
    <x v="63"/>
    <x v="60"/>
    <x v="17"/>
    <x v="60"/>
    <x v="5"/>
    <x v="0"/>
    <x v="3"/>
    <x v="1"/>
    <x v="0"/>
    <x v="0"/>
    <x v="0"/>
    <x v="0"/>
    <x v="11"/>
  </r>
  <r>
    <x v="0"/>
    <x v="4"/>
    <x v="43"/>
    <x v="90"/>
    <x v="90"/>
    <x v="64"/>
    <x v="61"/>
    <x v="31"/>
    <x v="61"/>
    <x v="3"/>
    <x v="1"/>
    <x v="1"/>
    <x v="1"/>
    <x v="5"/>
    <x v="0"/>
    <x v="0"/>
    <x v="0"/>
    <x v="1"/>
  </r>
  <r>
    <x v="0"/>
    <x v="4"/>
    <x v="44"/>
    <x v="91"/>
    <x v="91"/>
    <x v="39"/>
    <x v="37"/>
    <x v="63"/>
    <x v="37"/>
    <x v="0"/>
    <x v="1"/>
    <x v="1"/>
    <x v="1"/>
    <x v="0"/>
    <x v="14"/>
    <x v="0"/>
    <x v="0"/>
    <x v="1"/>
  </r>
  <r>
    <x v="0"/>
    <x v="4"/>
    <x v="45"/>
    <x v="92"/>
    <x v="92"/>
    <x v="3"/>
    <x v="3"/>
    <x v="64"/>
    <x v="3"/>
    <x v="0"/>
    <x v="0"/>
    <x v="2"/>
    <x v="1"/>
    <x v="0"/>
    <x v="0"/>
    <x v="0"/>
    <x v="0"/>
    <x v="36"/>
  </r>
  <r>
    <x v="0"/>
    <x v="5"/>
    <x v="46"/>
    <x v="93"/>
    <x v="93"/>
    <x v="36"/>
    <x v="35"/>
    <x v="65"/>
    <x v="35"/>
    <x v="0"/>
    <x v="1"/>
    <x v="1"/>
    <x v="1"/>
    <x v="0"/>
    <x v="15"/>
    <x v="0"/>
    <x v="0"/>
    <x v="1"/>
  </r>
  <r>
    <x v="0"/>
    <x v="5"/>
    <x v="47"/>
    <x v="94"/>
    <x v="94"/>
    <x v="9"/>
    <x v="9"/>
    <x v="11"/>
    <x v="9"/>
    <x v="0"/>
    <x v="1"/>
    <x v="1"/>
    <x v="1"/>
    <x v="0"/>
    <x v="16"/>
    <x v="0"/>
    <x v="0"/>
    <x v="1"/>
  </r>
  <r>
    <x v="0"/>
    <x v="5"/>
    <x v="48"/>
    <x v="95"/>
    <x v="95"/>
    <x v="65"/>
    <x v="62"/>
    <x v="4"/>
    <x v="62"/>
    <x v="0"/>
    <x v="1"/>
    <x v="1"/>
    <x v="1"/>
    <x v="0"/>
    <x v="0"/>
    <x v="0"/>
    <x v="18"/>
    <x v="1"/>
  </r>
  <r>
    <x v="0"/>
    <x v="5"/>
    <x v="49"/>
    <x v="96"/>
    <x v="96"/>
    <x v="10"/>
    <x v="10"/>
    <x v="66"/>
    <x v="10"/>
    <x v="0"/>
    <x v="1"/>
    <x v="1"/>
    <x v="1"/>
    <x v="0"/>
    <x v="0"/>
    <x v="5"/>
    <x v="0"/>
    <x v="1"/>
  </r>
  <r>
    <x v="0"/>
    <x v="5"/>
    <x v="49"/>
    <x v="97"/>
    <x v="97"/>
    <x v="39"/>
    <x v="37"/>
    <x v="67"/>
    <x v="37"/>
    <x v="0"/>
    <x v="1"/>
    <x v="1"/>
    <x v="1"/>
    <x v="0"/>
    <x v="0"/>
    <x v="6"/>
    <x v="0"/>
    <x v="1"/>
  </r>
  <r>
    <x v="0"/>
    <x v="5"/>
    <x v="49"/>
    <x v="98"/>
    <x v="98"/>
    <x v="14"/>
    <x v="14"/>
    <x v="12"/>
    <x v="14"/>
    <x v="0"/>
    <x v="1"/>
    <x v="1"/>
    <x v="1"/>
    <x v="0"/>
    <x v="0"/>
    <x v="7"/>
    <x v="0"/>
    <x v="1"/>
  </r>
  <r>
    <x v="0"/>
    <x v="5"/>
    <x v="49"/>
    <x v="99"/>
    <x v="99"/>
    <x v="37"/>
    <x v="34"/>
    <x v="68"/>
    <x v="34"/>
    <x v="0"/>
    <x v="1"/>
    <x v="1"/>
    <x v="1"/>
    <x v="0"/>
    <x v="0"/>
    <x v="8"/>
    <x v="0"/>
    <x v="1"/>
  </r>
  <r>
    <x v="0"/>
    <x v="5"/>
    <x v="50"/>
    <x v="100"/>
    <x v="100"/>
    <x v="66"/>
    <x v="63"/>
    <x v="69"/>
    <x v="63"/>
    <x v="0"/>
    <x v="1"/>
    <x v="1"/>
    <x v="1"/>
    <x v="0"/>
    <x v="17"/>
    <x v="0"/>
    <x v="0"/>
    <x v="1"/>
  </r>
  <r>
    <x v="0"/>
    <x v="5"/>
    <x v="51"/>
    <x v="101"/>
    <x v="101"/>
    <x v="67"/>
    <x v="64"/>
    <x v="4"/>
    <x v="64"/>
    <x v="2"/>
    <x v="1"/>
    <x v="1"/>
    <x v="1"/>
    <x v="0"/>
    <x v="0"/>
    <x v="0"/>
    <x v="18"/>
    <x v="1"/>
  </r>
  <r>
    <x v="0"/>
    <x v="5"/>
    <x v="51"/>
    <x v="102"/>
    <x v="102"/>
    <x v="68"/>
    <x v="22"/>
    <x v="70"/>
    <x v="22"/>
    <x v="0"/>
    <x v="6"/>
    <x v="2"/>
    <x v="1"/>
    <x v="0"/>
    <x v="0"/>
    <x v="0"/>
    <x v="19"/>
    <x v="37"/>
  </r>
  <r>
    <x v="0"/>
    <x v="5"/>
    <x v="52"/>
    <x v="103"/>
    <x v="103"/>
    <x v="10"/>
    <x v="10"/>
    <x v="71"/>
    <x v="10"/>
    <x v="0"/>
    <x v="1"/>
    <x v="1"/>
    <x v="1"/>
    <x v="0"/>
    <x v="18"/>
    <x v="0"/>
    <x v="0"/>
    <x v="1"/>
  </r>
  <r>
    <x v="0"/>
    <x v="6"/>
    <x v="53"/>
    <x v="104"/>
    <x v="104"/>
    <x v="38"/>
    <x v="36"/>
    <x v="72"/>
    <x v="36"/>
    <x v="1"/>
    <x v="3"/>
    <x v="1"/>
    <x v="1"/>
    <x v="6"/>
    <x v="0"/>
    <x v="0"/>
    <x v="0"/>
    <x v="1"/>
  </r>
  <r>
    <x v="0"/>
    <x v="6"/>
    <x v="54"/>
    <x v="105"/>
    <x v="105"/>
    <x v="36"/>
    <x v="49"/>
    <x v="73"/>
    <x v="49"/>
    <x v="2"/>
    <x v="1"/>
    <x v="1"/>
    <x v="1"/>
    <x v="0"/>
    <x v="0"/>
    <x v="0"/>
    <x v="0"/>
    <x v="38"/>
  </r>
  <r>
    <x v="0"/>
    <x v="6"/>
    <x v="54"/>
    <x v="106"/>
    <x v="106"/>
    <x v="0"/>
    <x v="0"/>
    <x v="74"/>
    <x v="0"/>
    <x v="0"/>
    <x v="1"/>
    <x v="1"/>
    <x v="1"/>
    <x v="0"/>
    <x v="0"/>
    <x v="0"/>
    <x v="0"/>
    <x v="39"/>
  </r>
  <r>
    <x v="0"/>
    <x v="6"/>
    <x v="55"/>
    <x v="107"/>
    <x v="107"/>
    <x v="11"/>
    <x v="11"/>
    <x v="29"/>
    <x v="11"/>
    <x v="0"/>
    <x v="1"/>
    <x v="1"/>
    <x v="1"/>
    <x v="0"/>
    <x v="0"/>
    <x v="0"/>
    <x v="13"/>
    <x v="1"/>
  </r>
  <r>
    <x v="0"/>
    <x v="7"/>
    <x v="56"/>
    <x v="108"/>
    <x v="108"/>
    <x v="69"/>
    <x v="65"/>
    <x v="75"/>
    <x v="65"/>
    <x v="4"/>
    <x v="7"/>
    <x v="1"/>
    <x v="1"/>
    <x v="0"/>
    <x v="19"/>
    <x v="0"/>
    <x v="0"/>
    <x v="1"/>
  </r>
  <r>
    <x v="0"/>
    <x v="7"/>
    <x v="56"/>
    <x v="109"/>
    <x v="109"/>
    <x v="70"/>
    <x v="66"/>
    <x v="76"/>
    <x v="66"/>
    <x v="4"/>
    <x v="7"/>
    <x v="1"/>
    <x v="1"/>
    <x v="0"/>
    <x v="20"/>
    <x v="0"/>
    <x v="0"/>
    <x v="1"/>
  </r>
  <r>
    <x v="0"/>
    <x v="7"/>
    <x v="56"/>
    <x v="110"/>
    <x v="110"/>
    <x v="71"/>
    <x v="67"/>
    <x v="76"/>
    <x v="67"/>
    <x v="3"/>
    <x v="7"/>
    <x v="1"/>
    <x v="1"/>
    <x v="0"/>
    <x v="20"/>
    <x v="0"/>
    <x v="0"/>
    <x v="1"/>
  </r>
  <r>
    <x v="0"/>
    <x v="7"/>
    <x v="56"/>
    <x v="111"/>
    <x v="111"/>
    <x v="72"/>
    <x v="68"/>
    <x v="77"/>
    <x v="68"/>
    <x v="3"/>
    <x v="7"/>
    <x v="1"/>
    <x v="1"/>
    <x v="0"/>
    <x v="21"/>
    <x v="0"/>
    <x v="0"/>
    <x v="1"/>
  </r>
  <r>
    <x v="0"/>
    <x v="7"/>
    <x v="56"/>
    <x v="112"/>
    <x v="112"/>
    <x v="19"/>
    <x v="64"/>
    <x v="78"/>
    <x v="64"/>
    <x v="2"/>
    <x v="7"/>
    <x v="1"/>
    <x v="1"/>
    <x v="0"/>
    <x v="22"/>
    <x v="0"/>
    <x v="0"/>
    <x v="1"/>
  </r>
  <r>
    <x v="0"/>
    <x v="7"/>
    <x v="56"/>
    <x v="113"/>
    <x v="113"/>
    <x v="14"/>
    <x v="14"/>
    <x v="76"/>
    <x v="14"/>
    <x v="0"/>
    <x v="6"/>
    <x v="1"/>
    <x v="1"/>
    <x v="0"/>
    <x v="20"/>
    <x v="0"/>
    <x v="0"/>
    <x v="1"/>
  </r>
  <r>
    <x v="0"/>
    <x v="7"/>
    <x v="57"/>
    <x v="114"/>
    <x v="114"/>
    <x v="73"/>
    <x v="61"/>
    <x v="12"/>
    <x v="61"/>
    <x v="3"/>
    <x v="1"/>
    <x v="1"/>
    <x v="1"/>
    <x v="0"/>
    <x v="0"/>
    <x v="0"/>
    <x v="0"/>
    <x v="9"/>
  </r>
  <r>
    <x v="0"/>
    <x v="7"/>
    <x v="58"/>
    <x v="115"/>
    <x v="115"/>
    <x v="64"/>
    <x v="61"/>
    <x v="79"/>
    <x v="61"/>
    <x v="3"/>
    <x v="1"/>
    <x v="1"/>
    <x v="1"/>
    <x v="0"/>
    <x v="0"/>
    <x v="0"/>
    <x v="0"/>
    <x v="40"/>
  </r>
  <r>
    <x v="0"/>
    <x v="7"/>
    <x v="59"/>
    <x v="116"/>
    <x v="116"/>
    <x v="74"/>
    <x v="69"/>
    <x v="80"/>
    <x v="69"/>
    <x v="3"/>
    <x v="1"/>
    <x v="1"/>
    <x v="1"/>
    <x v="0"/>
    <x v="0"/>
    <x v="0"/>
    <x v="0"/>
    <x v="41"/>
  </r>
  <r>
    <x v="0"/>
    <x v="7"/>
    <x v="60"/>
    <x v="117"/>
    <x v="117"/>
    <x v="75"/>
    <x v="70"/>
    <x v="81"/>
    <x v="70"/>
    <x v="5"/>
    <x v="8"/>
    <x v="3"/>
    <x v="9"/>
    <x v="0"/>
    <x v="0"/>
    <x v="0"/>
    <x v="0"/>
    <x v="42"/>
  </r>
  <r>
    <x v="0"/>
    <x v="7"/>
    <x v="60"/>
    <x v="118"/>
    <x v="118"/>
    <x v="76"/>
    <x v="71"/>
    <x v="82"/>
    <x v="71"/>
    <x v="5"/>
    <x v="8"/>
    <x v="3"/>
    <x v="9"/>
    <x v="0"/>
    <x v="0"/>
    <x v="0"/>
    <x v="0"/>
    <x v="43"/>
  </r>
  <r>
    <x v="0"/>
    <x v="7"/>
    <x v="60"/>
    <x v="119"/>
    <x v="119"/>
    <x v="77"/>
    <x v="72"/>
    <x v="83"/>
    <x v="72"/>
    <x v="5"/>
    <x v="8"/>
    <x v="3"/>
    <x v="9"/>
    <x v="0"/>
    <x v="0"/>
    <x v="0"/>
    <x v="0"/>
    <x v="44"/>
  </r>
  <r>
    <x v="0"/>
    <x v="7"/>
    <x v="60"/>
    <x v="120"/>
    <x v="120"/>
    <x v="76"/>
    <x v="71"/>
    <x v="83"/>
    <x v="71"/>
    <x v="5"/>
    <x v="8"/>
    <x v="3"/>
    <x v="9"/>
    <x v="0"/>
    <x v="0"/>
    <x v="0"/>
    <x v="0"/>
    <x v="44"/>
  </r>
  <r>
    <x v="0"/>
    <x v="7"/>
    <x v="60"/>
    <x v="121"/>
    <x v="121"/>
    <x v="78"/>
    <x v="71"/>
    <x v="84"/>
    <x v="71"/>
    <x v="5"/>
    <x v="8"/>
    <x v="3"/>
    <x v="9"/>
    <x v="0"/>
    <x v="0"/>
    <x v="0"/>
    <x v="0"/>
    <x v="45"/>
  </r>
  <r>
    <x v="0"/>
    <x v="7"/>
    <x v="60"/>
    <x v="122"/>
    <x v="122"/>
    <x v="79"/>
    <x v="73"/>
    <x v="84"/>
    <x v="73"/>
    <x v="5"/>
    <x v="8"/>
    <x v="3"/>
    <x v="9"/>
    <x v="0"/>
    <x v="0"/>
    <x v="0"/>
    <x v="0"/>
    <x v="45"/>
  </r>
  <r>
    <x v="0"/>
    <x v="7"/>
    <x v="60"/>
    <x v="123"/>
    <x v="123"/>
    <x v="80"/>
    <x v="71"/>
    <x v="82"/>
    <x v="71"/>
    <x v="5"/>
    <x v="8"/>
    <x v="3"/>
    <x v="9"/>
    <x v="0"/>
    <x v="0"/>
    <x v="0"/>
    <x v="0"/>
    <x v="43"/>
  </r>
  <r>
    <x v="0"/>
    <x v="7"/>
    <x v="61"/>
    <x v="124"/>
    <x v="124"/>
    <x v="55"/>
    <x v="6"/>
    <x v="36"/>
    <x v="6"/>
    <x v="0"/>
    <x v="1"/>
    <x v="1"/>
    <x v="1"/>
    <x v="0"/>
    <x v="0"/>
    <x v="0"/>
    <x v="0"/>
    <x v="46"/>
  </r>
  <r>
    <x v="0"/>
    <x v="7"/>
    <x v="62"/>
    <x v="125"/>
    <x v="125"/>
    <x v="81"/>
    <x v="74"/>
    <x v="85"/>
    <x v="74"/>
    <x v="2"/>
    <x v="1"/>
    <x v="1"/>
    <x v="1"/>
    <x v="0"/>
    <x v="0"/>
    <x v="0"/>
    <x v="0"/>
    <x v="47"/>
  </r>
  <r>
    <x v="0"/>
    <x v="7"/>
    <x v="63"/>
    <x v="126"/>
    <x v="126"/>
    <x v="82"/>
    <x v="75"/>
    <x v="86"/>
    <x v="75"/>
    <x v="4"/>
    <x v="1"/>
    <x v="1"/>
    <x v="1"/>
    <x v="0"/>
    <x v="0"/>
    <x v="0"/>
    <x v="0"/>
    <x v="48"/>
  </r>
  <r>
    <x v="0"/>
    <x v="7"/>
    <x v="63"/>
    <x v="127"/>
    <x v="127"/>
    <x v="83"/>
    <x v="76"/>
    <x v="5"/>
    <x v="76"/>
    <x v="3"/>
    <x v="1"/>
    <x v="1"/>
    <x v="1"/>
    <x v="0"/>
    <x v="0"/>
    <x v="0"/>
    <x v="0"/>
    <x v="3"/>
  </r>
  <r>
    <x v="0"/>
    <x v="7"/>
    <x v="64"/>
    <x v="128"/>
    <x v="128"/>
    <x v="45"/>
    <x v="43"/>
    <x v="87"/>
    <x v="43"/>
    <x v="0"/>
    <x v="0"/>
    <x v="2"/>
    <x v="1"/>
    <x v="0"/>
    <x v="0"/>
    <x v="0"/>
    <x v="0"/>
    <x v="49"/>
  </r>
  <r>
    <x v="0"/>
    <x v="7"/>
    <x v="65"/>
    <x v="129"/>
    <x v="129"/>
    <x v="84"/>
    <x v="77"/>
    <x v="88"/>
    <x v="77"/>
    <x v="3"/>
    <x v="0"/>
    <x v="2"/>
    <x v="1"/>
    <x v="0"/>
    <x v="0"/>
    <x v="0"/>
    <x v="0"/>
    <x v="50"/>
  </r>
  <r>
    <x v="0"/>
    <x v="7"/>
    <x v="65"/>
    <x v="130"/>
    <x v="130"/>
    <x v="26"/>
    <x v="78"/>
    <x v="89"/>
    <x v="78"/>
    <x v="2"/>
    <x v="0"/>
    <x v="2"/>
    <x v="1"/>
    <x v="0"/>
    <x v="0"/>
    <x v="0"/>
    <x v="0"/>
    <x v="51"/>
  </r>
  <r>
    <x v="0"/>
    <x v="8"/>
    <x v="66"/>
    <x v="131"/>
    <x v="131"/>
    <x v="65"/>
    <x v="62"/>
    <x v="90"/>
    <x v="62"/>
    <x v="0"/>
    <x v="9"/>
    <x v="1"/>
    <x v="1"/>
    <x v="7"/>
    <x v="0"/>
    <x v="0"/>
    <x v="0"/>
    <x v="1"/>
  </r>
  <r>
    <x v="0"/>
    <x v="8"/>
    <x v="66"/>
    <x v="132"/>
    <x v="132"/>
    <x v="7"/>
    <x v="22"/>
    <x v="91"/>
    <x v="22"/>
    <x v="0"/>
    <x v="10"/>
    <x v="1"/>
    <x v="1"/>
    <x v="8"/>
    <x v="0"/>
    <x v="0"/>
    <x v="0"/>
    <x v="1"/>
  </r>
  <r>
    <x v="0"/>
    <x v="8"/>
    <x v="66"/>
    <x v="133"/>
    <x v="133"/>
    <x v="7"/>
    <x v="22"/>
    <x v="92"/>
    <x v="22"/>
    <x v="0"/>
    <x v="10"/>
    <x v="1"/>
    <x v="1"/>
    <x v="9"/>
    <x v="0"/>
    <x v="0"/>
    <x v="0"/>
    <x v="1"/>
  </r>
  <r>
    <x v="0"/>
    <x v="8"/>
    <x v="66"/>
    <x v="134"/>
    <x v="134"/>
    <x v="7"/>
    <x v="22"/>
    <x v="93"/>
    <x v="22"/>
    <x v="0"/>
    <x v="10"/>
    <x v="1"/>
    <x v="1"/>
    <x v="10"/>
    <x v="0"/>
    <x v="0"/>
    <x v="0"/>
    <x v="1"/>
  </r>
  <r>
    <x v="0"/>
    <x v="8"/>
    <x v="66"/>
    <x v="135"/>
    <x v="135"/>
    <x v="10"/>
    <x v="10"/>
    <x v="94"/>
    <x v="10"/>
    <x v="0"/>
    <x v="10"/>
    <x v="1"/>
    <x v="1"/>
    <x v="11"/>
    <x v="0"/>
    <x v="0"/>
    <x v="0"/>
    <x v="1"/>
  </r>
  <r>
    <x v="0"/>
    <x v="8"/>
    <x v="66"/>
    <x v="136"/>
    <x v="136"/>
    <x v="16"/>
    <x v="15"/>
    <x v="15"/>
    <x v="15"/>
    <x v="0"/>
    <x v="10"/>
    <x v="1"/>
    <x v="1"/>
    <x v="12"/>
    <x v="0"/>
    <x v="0"/>
    <x v="0"/>
    <x v="1"/>
  </r>
  <r>
    <x v="0"/>
    <x v="8"/>
    <x v="67"/>
    <x v="137"/>
    <x v="137"/>
    <x v="85"/>
    <x v="79"/>
    <x v="36"/>
    <x v="79"/>
    <x v="3"/>
    <x v="11"/>
    <x v="1"/>
    <x v="10"/>
    <x v="0"/>
    <x v="3"/>
    <x v="0"/>
    <x v="0"/>
    <x v="1"/>
  </r>
  <r>
    <x v="0"/>
    <x v="8"/>
    <x v="67"/>
    <x v="138"/>
    <x v="138"/>
    <x v="81"/>
    <x v="74"/>
    <x v="94"/>
    <x v="74"/>
    <x v="2"/>
    <x v="11"/>
    <x v="3"/>
    <x v="10"/>
    <x v="0"/>
    <x v="0"/>
    <x v="0"/>
    <x v="0"/>
    <x v="52"/>
  </r>
  <r>
    <x v="0"/>
    <x v="8"/>
    <x v="68"/>
    <x v="139"/>
    <x v="139"/>
    <x v="19"/>
    <x v="18"/>
    <x v="95"/>
    <x v="18"/>
    <x v="1"/>
    <x v="7"/>
    <x v="1"/>
    <x v="1"/>
    <x v="0"/>
    <x v="0"/>
    <x v="0"/>
    <x v="0"/>
    <x v="53"/>
  </r>
  <r>
    <x v="0"/>
    <x v="8"/>
    <x v="68"/>
    <x v="140"/>
    <x v="140"/>
    <x v="86"/>
    <x v="80"/>
    <x v="96"/>
    <x v="80"/>
    <x v="2"/>
    <x v="7"/>
    <x v="1"/>
    <x v="1"/>
    <x v="0"/>
    <x v="0"/>
    <x v="0"/>
    <x v="0"/>
    <x v="54"/>
  </r>
  <r>
    <x v="0"/>
    <x v="8"/>
    <x v="69"/>
    <x v="141"/>
    <x v="141"/>
    <x v="38"/>
    <x v="36"/>
    <x v="97"/>
    <x v="36"/>
    <x v="1"/>
    <x v="11"/>
    <x v="1"/>
    <x v="1"/>
    <x v="0"/>
    <x v="0"/>
    <x v="0"/>
    <x v="20"/>
    <x v="1"/>
  </r>
  <r>
    <x v="0"/>
    <x v="8"/>
    <x v="69"/>
    <x v="142"/>
    <x v="142"/>
    <x v="38"/>
    <x v="36"/>
    <x v="65"/>
    <x v="36"/>
    <x v="1"/>
    <x v="11"/>
    <x v="1"/>
    <x v="1"/>
    <x v="0"/>
    <x v="0"/>
    <x v="0"/>
    <x v="21"/>
    <x v="1"/>
  </r>
  <r>
    <x v="0"/>
    <x v="8"/>
    <x v="69"/>
    <x v="143"/>
    <x v="143"/>
    <x v="87"/>
    <x v="81"/>
    <x v="95"/>
    <x v="81"/>
    <x v="2"/>
    <x v="6"/>
    <x v="2"/>
    <x v="1"/>
    <x v="0"/>
    <x v="0"/>
    <x v="0"/>
    <x v="22"/>
    <x v="1"/>
  </r>
  <r>
    <x v="0"/>
    <x v="8"/>
    <x v="69"/>
    <x v="144"/>
    <x v="144"/>
    <x v="88"/>
    <x v="82"/>
    <x v="95"/>
    <x v="82"/>
    <x v="2"/>
    <x v="6"/>
    <x v="2"/>
    <x v="1"/>
    <x v="0"/>
    <x v="0"/>
    <x v="0"/>
    <x v="22"/>
    <x v="1"/>
  </r>
  <r>
    <x v="0"/>
    <x v="8"/>
    <x v="69"/>
    <x v="145"/>
    <x v="145"/>
    <x v="11"/>
    <x v="11"/>
    <x v="3"/>
    <x v="11"/>
    <x v="0"/>
    <x v="6"/>
    <x v="2"/>
    <x v="1"/>
    <x v="0"/>
    <x v="0"/>
    <x v="0"/>
    <x v="23"/>
    <x v="1"/>
  </r>
  <r>
    <x v="0"/>
    <x v="8"/>
    <x v="69"/>
    <x v="146"/>
    <x v="146"/>
    <x v="36"/>
    <x v="35"/>
    <x v="98"/>
    <x v="35"/>
    <x v="0"/>
    <x v="6"/>
    <x v="2"/>
    <x v="1"/>
    <x v="0"/>
    <x v="0"/>
    <x v="0"/>
    <x v="24"/>
    <x v="1"/>
  </r>
  <r>
    <x v="0"/>
    <x v="8"/>
    <x v="70"/>
    <x v="147"/>
    <x v="147"/>
    <x v="54"/>
    <x v="33"/>
    <x v="99"/>
    <x v="33"/>
    <x v="0"/>
    <x v="12"/>
    <x v="2"/>
    <x v="1"/>
    <x v="0"/>
    <x v="0"/>
    <x v="0"/>
    <x v="0"/>
    <x v="55"/>
  </r>
  <r>
    <x v="0"/>
    <x v="8"/>
    <x v="71"/>
    <x v="148"/>
    <x v="148"/>
    <x v="89"/>
    <x v="83"/>
    <x v="100"/>
    <x v="83"/>
    <x v="2"/>
    <x v="13"/>
    <x v="2"/>
    <x v="1"/>
    <x v="0"/>
    <x v="0"/>
    <x v="0"/>
    <x v="0"/>
    <x v="56"/>
  </r>
  <r>
    <x v="0"/>
    <x v="8"/>
    <x v="72"/>
    <x v="149"/>
    <x v="149"/>
    <x v="37"/>
    <x v="34"/>
    <x v="37"/>
    <x v="34"/>
    <x v="0"/>
    <x v="12"/>
    <x v="2"/>
    <x v="1"/>
    <x v="0"/>
    <x v="0"/>
    <x v="0"/>
    <x v="0"/>
    <x v="57"/>
  </r>
  <r>
    <x v="0"/>
    <x v="8"/>
    <x v="73"/>
    <x v="150"/>
    <x v="150"/>
    <x v="11"/>
    <x v="84"/>
    <x v="101"/>
    <x v="84"/>
    <x v="2"/>
    <x v="11"/>
    <x v="1"/>
    <x v="1"/>
    <x v="0"/>
    <x v="0"/>
    <x v="0"/>
    <x v="0"/>
    <x v="58"/>
  </r>
  <r>
    <x v="0"/>
    <x v="8"/>
    <x v="73"/>
    <x v="151"/>
    <x v="151"/>
    <x v="39"/>
    <x v="85"/>
    <x v="102"/>
    <x v="85"/>
    <x v="0"/>
    <x v="11"/>
    <x v="1"/>
    <x v="1"/>
    <x v="0"/>
    <x v="0"/>
    <x v="0"/>
    <x v="0"/>
    <x v="59"/>
  </r>
  <r>
    <x v="0"/>
    <x v="8"/>
    <x v="74"/>
    <x v="152"/>
    <x v="152"/>
    <x v="90"/>
    <x v="32"/>
    <x v="95"/>
    <x v="32"/>
    <x v="1"/>
    <x v="11"/>
    <x v="1"/>
    <x v="1"/>
    <x v="0"/>
    <x v="0"/>
    <x v="0"/>
    <x v="0"/>
    <x v="53"/>
  </r>
  <r>
    <x v="0"/>
    <x v="8"/>
    <x v="74"/>
    <x v="153"/>
    <x v="153"/>
    <x v="5"/>
    <x v="86"/>
    <x v="103"/>
    <x v="86"/>
    <x v="2"/>
    <x v="11"/>
    <x v="1"/>
    <x v="1"/>
    <x v="13"/>
    <x v="0"/>
    <x v="0"/>
    <x v="0"/>
    <x v="1"/>
  </r>
  <r>
    <x v="0"/>
    <x v="8"/>
    <x v="74"/>
    <x v="154"/>
    <x v="154"/>
    <x v="10"/>
    <x v="10"/>
    <x v="104"/>
    <x v="10"/>
    <x v="0"/>
    <x v="11"/>
    <x v="1"/>
    <x v="1"/>
    <x v="0"/>
    <x v="0"/>
    <x v="0"/>
    <x v="0"/>
    <x v="60"/>
  </r>
  <r>
    <x v="0"/>
    <x v="8"/>
    <x v="74"/>
    <x v="155"/>
    <x v="155"/>
    <x v="66"/>
    <x v="63"/>
    <x v="105"/>
    <x v="63"/>
    <x v="0"/>
    <x v="11"/>
    <x v="1"/>
    <x v="1"/>
    <x v="0"/>
    <x v="0"/>
    <x v="0"/>
    <x v="0"/>
    <x v="61"/>
  </r>
  <r>
    <x v="0"/>
    <x v="8"/>
    <x v="74"/>
    <x v="156"/>
    <x v="156"/>
    <x v="17"/>
    <x v="16"/>
    <x v="106"/>
    <x v="16"/>
    <x v="0"/>
    <x v="5"/>
    <x v="2"/>
    <x v="1"/>
    <x v="0"/>
    <x v="0"/>
    <x v="0"/>
    <x v="0"/>
    <x v="62"/>
  </r>
  <r>
    <x v="0"/>
    <x v="8"/>
    <x v="75"/>
    <x v="157"/>
    <x v="157"/>
    <x v="2"/>
    <x v="87"/>
    <x v="107"/>
    <x v="87"/>
    <x v="2"/>
    <x v="11"/>
    <x v="1"/>
    <x v="1"/>
    <x v="0"/>
    <x v="0"/>
    <x v="0"/>
    <x v="0"/>
    <x v="63"/>
  </r>
  <r>
    <x v="0"/>
    <x v="8"/>
    <x v="75"/>
    <x v="158"/>
    <x v="158"/>
    <x v="22"/>
    <x v="20"/>
    <x v="107"/>
    <x v="20"/>
    <x v="0"/>
    <x v="11"/>
    <x v="1"/>
    <x v="1"/>
    <x v="0"/>
    <x v="0"/>
    <x v="0"/>
    <x v="0"/>
    <x v="63"/>
  </r>
  <r>
    <x v="0"/>
    <x v="9"/>
    <x v="76"/>
    <x v="159"/>
    <x v="159"/>
    <x v="13"/>
    <x v="13"/>
    <x v="108"/>
    <x v="13"/>
    <x v="0"/>
    <x v="14"/>
    <x v="2"/>
    <x v="1"/>
    <x v="0"/>
    <x v="0"/>
    <x v="0"/>
    <x v="25"/>
    <x v="1"/>
  </r>
  <r>
    <x v="0"/>
    <x v="9"/>
    <x v="77"/>
    <x v="160"/>
    <x v="160"/>
    <x v="10"/>
    <x v="10"/>
    <x v="93"/>
    <x v="10"/>
    <x v="0"/>
    <x v="15"/>
    <x v="2"/>
    <x v="1"/>
    <x v="0"/>
    <x v="0"/>
    <x v="0"/>
    <x v="0"/>
    <x v="64"/>
  </r>
  <r>
    <x v="0"/>
    <x v="9"/>
    <x v="78"/>
    <x v="161"/>
    <x v="161"/>
    <x v="68"/>
    <x v="88"/>
    <x v="109"/>
    <x v="88"/>
    <x v="1"/>
    <x v="3"/>
    <x v="1"/>
    <x v="1"/>
    <x v="14"/>
    <x v="0"/>
    <x v="0"/>
    <x v="0"/>
    <x v="1"/>
  </r>
  <r>
    <x v="0"/>
    <x v="9"/>
    <x v="79"/>
    <x v="162"/>
    <x v="162"/>
    <x v="91"/>
    <x v="89"/>
    <x v="110"/>
    <x v="89"/>
    <x v="4"/>
    <x v="16"/>
    <x v="3"/>
    <x v="11"/>
    <x v="0"/>
    <x v="0"/>
    <x v="0"/>
    <x v="26"/>
    <x v="1"/>
  </r>
  <r>
    <x v="0"/>
    <x v="9"/>
    <x v="79"/>
    <x v="163"/>
    <x v="163"/>
    <x v="92"/>
    <x v="90"/>
    <x v="111"/>
    <x v="90"/>
    <x v="4"/>
    <x v="16"/>
    <x v="3"/>
    <x v="11"/>
    <x v="0"/>
    <x v="0"/>
    <x v="0"/>
    <x v="27"/>
    <x v="1"/>
  </r>
  <r>
    <x v="0"/>
    <x v="9"/>
    <x v="79"/>
    <x v="164"/>
    <x v="164"/>
    <x v="93"/>
    <x v="91"/>
    <x v="111"/>
    <x v="91"/>
    <x v="3"/>
    <x v="17"/>
    <x v="2"/>
    <x v="1"/>
    <x v="0"/>
    <x v="0"/>
    <x v="0"/>
    <x v="0"/>
    <x v="65"/>
  </r>
  <r>
    <x v="0"/>
    <x v="9"/>
    <x v="79"/>
    <x v="165"/>
    <x v="165"/>
    <x v="94"/>
    <x v="92"/>
    <x v="111"/>
    <x v="92"/>
    <x v="3"/>
    <x v="17"/>
    <x v="2"/>
    <x v="1"/>
    <x v="0"/>
    <x v="0"/>
    <x v="0"/>
    <x v="0"/>
    <x v="65"/>
  </r>
  <r>
    <x v="0"/>
    <x v="9"/>
    <x v="79"/>
    <x v="166"/>
    <x v="166"/>
    <x v="95"/>
    <x v="93"/>
    <x v="112"/>
    <x v="93"/>
    <x v="3"/>
    <x v="17"/>
    <x v="2"/>
    <x v="1"/>
    <x v="0"/>
    <x v="0"/>
    <x v="0"/>
    <x v="0"/>
    <x v="66"/>
  </r>
  <r>
    <x v="0"/>
    <x v="9"/>
    <x v="79"/>
    <x v="167"/>
    <x v="167"/>
    <x v="95"/>
    <x v="93"/>
    <x v="113"/>
    <x v="93"/>
    <x v="3"/>
    <x v="17"/>
    <x v="2"/>
    <x v="1"/>
    <x v="0"/>
    <x v="0"/>
    <x v="0"/>
    <x v="0"/>
    <x v="67"/>
  </r>
  <r>
    <x v="0"/>
    <x v="9"/>
    <x v="79"/>
    <x v="168"/>
    <x v="168"/>
    <x v="73"/>
    <x v="94"/>
    <x v="114"/>
    <x v="94"/>
    <x v="3"/>
    <x v="17"/>
    <x v="2"/>
    <x v="1"/>
    <x v="0"/>
    <x v="0"/>
    <x v="0"/>
    <x v="0"/>
    <x v="68"/>
  </r>
  <r>
    <x v="0"/>
    <x v="9"/>
    <x v="79"/>
    <x v="169"/>
    <x v="169"/>
    <x v="38"/>
    <x v="36"/>
    <x v="115"/>
    <x v="36"/>
    <x v="1"/>
    <x v="17"/>
    <x v="2"/>
    <x v="1"/>
    <x v="0"/>
    <x v="0"/>
    <x v="0"/>
    <x v="0"/>
    <x v="69"/>
  </r>
  <r>
    <x v="0"/>
    <x v="10"/>
    <x v="80"/>
    <x v="170"/>
    <x v="170"/>
    <x v="38"/>
    <x v="36"/>
    <x v="116"/>
    <x v="36"/>
    <x v="1"/>
    <x v="1"/>
    <x v="1"/>
    <x v="1"/>
    <x v="0"/>
    <x v="0"/>
    <x v="0"/>
    <x v="0"/>
    <x v="70"/>
  </r>
  <r>
    <x v="0"/>
    <x v="10"/>
    <x v="80"/>
    <x v="171"/>
    <x v="171"/>
    <x v="20"/>
    <x v="95"/>
    <x v="117"/>
    <x v="95"/>
    <x v="0"/>
    <x v="0"/>
    <x v="2"/>
    <x v="1"/>
    <x v="0"/>
    <x v="0"/>
    <x v="0"/>
    <x v="0"/>
    <x v="71"/>
  </r>
  <r>
    <x v="0"/>
    <x v="10"/>
    <x v="81"/>
    <x v="172"/>
    <x v="172"/>
    <x v="11"/>
    <x v="96"/>
    <x v="118"/>
    <x v="96"/>
    <x v="2"/>
    <x v="6"/>
    <x v="1"/>
    <x v="1"/>
    <x v="0"/>
    <x v="23"/>
    <x v="0"/>
    <x v="0"/>
    <x v="1"/>
  </r>
  <r>
    <x v="0"/>
    <x v="10"/>
    <x v="81"/>
    <x v="173"/>
    <x v="173"/>
    <x v="45"/>
    <x v="64"/>
    <x v="119"/>
    <x v="64"/>
    <x v="2"/>
    <x v="1"/>
    <x v="1"/>
    <x v="1"/>
    <x v="0"/>
    <x v="24"/>
    <x v="0"/>
    <x v="0"/>
    <x v="1"/>
  </r>
  <r>
    <x v="0"/>
    <x v="10"/>
    <x v="82"/>
    <x v="174"/>
    <x v="174"/>
    <x v="81"/>
    <x v="74"/>
    <x v="120"/>
    <x v="74"/>
    <x v="2"/>
    <x v="17"/>
    <x v="2"/>
    <x v="1"/>
    <x v="0"/>
    <x v="0"/>
    <x v="0"/>
    <x v="0"/>
    <x v="72"/>
  </r>
  <r>
    <x v="0"/>
    <x v="10"/>
    <x v="82"/>
    <x v="175"/>
    <x v="175"/>
    <x v="7"/>
    <x v="22"/>
    <x v="120"/>
    <x v="22"/>
    <x v="0"/>
    <x v="17"/>
    <x v="2"/>
    <x v="1"/>
    <x v="0"/>
    <x v="0"/>
    <x v="0"/>
    <x v="0"/>
    <x v="72"/>
  </r>
  <r>
    <x v="0"/>
    <x v="10"/>
    <x v="83"/>
    <x v="176"/>
    <x v="176"/>
    <x v="96"/>
    <x v="97"/>
    <x v="121"/>
    <x v="97"/>
    <x v="3"/>
    <x v="1"/>
    <x v="1"/>
    <x v="1"/>
    <x v="0"/>
    <x v="0"/>
    <x v="0"/>
    <x v="0"/>
    <x v="73"/>
  </r>
  <r>
    <x v="0"/>
    <x v="10"/>
    <x v="83"/>
    <x v="177"/>
    <x v="177"/>
    <x v="33"/>
    <x v="98"/>
    <x v="122"/>
    <x v="98"/>
    <x v="3"/>
    <x v="1"/>
    <x v="1"/>
    <x v="1"/>
    <x v="0"/>
    <x v="0"/>
    <x v="0"/>
    <x v="0"/>
    <x v="74"/>
  </r>
  <r>
    <x v="0"/>
    <x v="10"/>
    <x v="83"/>
    <x v="178"/>
    <x v="178"/>
    <x v="38"/>
    <x v="99"/>
    <x v="123"/>
    <x v="99"/>
    <x v="3"/>
    <x v="10"/>
    <x v="1"/>
    <x v="1"/>
    <x v="15"/>
    <x v="0"/>
    <x v="0"/>
    <x v="0"/>
    <x v="1"/>
  </r>
  <r>
    <x v="0"/>
    <x v="10"/>
    <x v="83"/>
    <x v="179"/>
    <x v="179"/>
    <x v="97"/>
    <x v="100"/>
    <x v="124"/>
    <x v="100"/>
    <x v="3"/>
    <x v="0"/>
    <x v="2"/>
    <x v="1"/>
    <x v="0"/>
    <x v="0"/>
    <x v="0"/>
    <x v="0"/>
    <x v="75"/>
  </r>
  <r>
    <x v="0"/>
    <x v="10"/>
    <x v="83"/>
    <x v="180"/>
    <x v="180"/>
    <x v="26"/>
    <x v="26"/>
    <x v="125"/>
    <x v="26"/>
    <x v="1"/>
    <x v="17"/>
    <x v="2"/>
    <x v="1"/>
    <x v="0"/>
    <x v="0"/>
    <x v="0"/>
    <x v="0"/>
    <x v="76"/>
  </r>
  <r>
    <x v="0"/>
    <x v="10"/>
    <x v="83"/>
    <x v="181"/>
    <x v="181"/>
    <x v="55"/>
    <x v="53"/>
    <x v="21"/>
    <x v="53"/>
    <x v="0"/>
    <x v="17"/>
    <x v="2"/>
    <x v="1"/>
    <x v="0"/>
    <x v="0"/>
    <x v="0"/>
    <x v="0"/>
    <x v="77"/>
  </r>
  <r>
    <x v="0"/>
    <x v="10"/>
    <x v="84"/>
    <x v="182"/>
    <x v="182"/>
    <x v="7"/>
    <x v="7"/>
    <x v="126"/>
    <x v="7"/>
    <x v="2"/>
    <x v="1"/>
    <x v="1"/>
    <x v="1"/>
    <x v="16"/>
    <x v="0"/>
    <x v="0"/>
    <x v="0"/>
    <x v="1"/>
  </r>
  <r>
    <x v="0"/>
    <x v="10"/>
    <x v="85"/>
    <x v="183"/>
    <x v="183"/>
    <x v="98"/>
    <x v="62"/>
    <x v="127"/>
    <x v="62"/>
    <x v="0"/>
    <x v="1"/>
    <x v="1"/>
    <x v="1"/>
    <x v="0"/>
    <x v="0"/>
    <x v="0"/>
    <x v="0"/>
    <x v="78"/>
  </r>
  <r>
    <x v="0"/>
    <x v="10"/>
    <x v="85"/>
    <x v="184"/>
    <x v="184"/>
    <x v="99"/>
    <x v="9"/>
    <x v="38"/>
    <x v="9"/>
    <x v="0"/>
    <x v="0"/>
    <x v="2"/>
    <x v="1"/>
    <x v="0"/>
    <x v="0"/>
    <x v="0"/>
    <x v="0"/>
    <x v="34"/>
  </r>
  <r>
    <x v="0"/>
    <x v="10"/>
    <x v="86"/>
    <x v="185"/>
    <x v="185"/>
    <x v="14"/>
    <x v="101"/>
    <x v="117"/>
    <x v="101"/>
    <x v="0"/>
    <x v="1"/>
    <x v="1"/>
    <x v="1"/>
    <x v="0"/>
    <x v="0"/>
    <x v="0"/>
    <x v="0"/>
    <x v="71"/>
  </r>
  <r>
    <x v="0"/>
    <x v="10"/>
    <x v="87"/>
    <x v="186"/>
    <x v="186"/>
    <x v="26"/>
    <x v="26"/>
    <x v="36"/>
    <x v="26"/>
    <x v="1"/>
    <x v="1"/>
    <x v="1"/>
    <x v="1"/>
    <x v="0"/>
    <x v="0"/>
    <x v="0"/>
    <x v="0"/>
    <x v="46"/>
  </r>
  <r>
    <x v="0"/>
    <x v="10"/>
    <x v="88"/>
    <x v="187"/>
    <x v="187"/>
    <x v="100"/>
    <x v="63"/>
    <x v="128"/>
    <x v="63"/>
    <x v="0"/>
    <x v="1"/>
    <x v="1"/>
    <x v="1"/>
    <x v="0"/>
    <x v="0"/>
    <x v="0"/>
    <x v="0"/>
    <x v="79"/>
  </r>
  <r>
    <x v="0"/>
    <x v="11"/>
    <x v="89"/>
    <x v="188"/>
    <x v="188"/>
    <x v="101"/>
    <x v="102"/>
    <x v="129"/>
    <x v="102"/>
    <x v="4"/>
    <x v="1"/>
    <x v="3"/>
    <x v="1"/>
    <x v="0"/>
    <x v="0"/>
    <x v="0"/>
    <x v="0"/>
    <x v="80"/>
  </r>
  <r>
    <x v="0"/>
    <x v="11"/>
    <x v="89"/>
    <x v="189"/>
    <x v="189"/>
    <x v="18"/>
    <x v="17"/>
    <x v="130"/>
    <x v="17"/>
    <x v="3"/>
    <x v="1"/>
    <x v="1"/>
    <x v="1"/>
    <x v="0"/>
    <x v="0"/>
    <x v="0"/>
    <x v="0"/>
    <x v="81"/>
  </r>
  <r>
    <x v="0"/>
    <x v="11"/>
    <x v="89"/>
    <x v="190"/>
    <x v="190"/>
    <x v="102"/>
    <x v="103"/>
    <x v="69"/>
    <x v="103"/>
    <x v="3"/>
    <x v="1"/>
    <x v="1"/>
    <x v="1"/>
    <x v="0"/>
    <x v="0"/>
    <x v="0"/>
    <x v="0"/>
    <x v="82"/>
  </r>
  <r>
    <x v="0"/>
    <x v="11"/>
    <x v="90"/>
    <x v="191"/>
    <x v="191"/>
    <x v="20"/>
    <x v="95"/>
    <x v="131"/>
    <x v="95"/>
    <x v="0"/>
    <x v="1"/>
    <x v="1"/>
    <x v="1"/>
    <x v="0"/>
    <x v="0"/>
    <x v="9"/>
    <x v="0"/>
    <x v="1"/>
  </r>
  <r>
    <x v="0"/>
    <x v="11"/>
    <x v="91"/>
    <x v="192"/>
    <x v="192"/>
    <x v="65"/>
    <x v="62"/>
    <x v="69"/>
    <x v="62"/>
    <x v="0"/>
    <x v="1"/>
    <x v="1"/>
    <x v="1"/>
    <x v="0"/>
    <x v="0"/>
    <x v="0"/>
    <x v="0"/>
    <x v="82"/>
  </r>
  <r>
    <x v="1"/>
    <x v="12"/>
    <x v="92"/>
    <x v="193"/>
    <x v="193"/>
    <x v="103"/>
    <x v="104"/>
    <x v="132"/>
    <x v="104"/>
    <x v="4"/>
    <x v="18"/>
    <x v="0"/>
    <x v="1"/>
    <x v="0"/>
    <x v="0"/>
    <x v="0"/>
    <x v="28"/>
    <x v="1"/>
  </r>
  <r>
    <x v="1"/>
    <x v="12"/>
    <x v="92"/>
    <x v="194"/>
    <x v="194"/>
    <x v="104"/>
    <x v="105"/>
    <x v="133"/>
    <x v="105"/>
    <x v="3"/>
    <x v="18"/>
    <x v="0"/>
    <x v="1"/>
    <x v="0"/>
    <x v="0"/>
    <x v="0"/>
    <x v="29"/>
    <x v="1"/>
  </r>
  <r>
    <x v="1"/>
    <x v="12"/>
    <x v="92"/>
    <x v="195"/>
    <x v="195"/>
    <x v="104"/>
    <x v="105"/>
    <x v="85"/>
    <x v="105"/>
    <x v="3"/>
    <x v="18"/>
    <x v="0"/>
    <x v="1"/>
    <x v="0"/>
    <x v="0"/>
    <x v="0"/>
    <x v="30"/>
    <x v="1"/>
  </r>
  <r>
    <x v="1"/>
    <x v="12"/>
    <x v="92"/>
    <x v="196"/>
    <x v="196"/>
    <x v="105"/>
    <x v="106"/>
    <x v="134"/>
    <x v="106"/>
    <x v="3"/>
    <x v="18"/>
    <x v="0"/>
    <x v="1"/>
    <x v="0"/>
    <x v="0"/>
    <x v="0"/>
    <x v="31"/>
    <x v="1"/>
  </r>
  <r>
    <x v="1"/>
    <x v="12"/>
    <x v="92"/>
    <x v="197"/>
    <x v="197"/>
    <x v="106"/>
    <x v="107"/>
    <x v="135"/>
    <x v="107"/>
    <x v="3"/>
    <x v="19"/>
    <x v="0"/>
    <x v="1"/>
    <x v="0"/>
    <x v="0"/>
    <x v="0"/>
    <x v="0"/>
    <x v="83"/>
  </r>
  <r>
    <x v="1"/>
    <x v="12"/>
    <x v="92"/>
    <x v="198"/>
    <x v="198"/>
    <x v="99"/>
    <x v="87"/>
    <x v="136"/>
    <x v="87"/>
    <x v="2"/>
    <x v="19"/>
    <x v="0"/>
    <x v="1"/>
    <x v="0"/>
    <x v="0"/>
    <x v="0"/>
    <x v="0"/>
    <x v="84"/>
  </r>
  <r>
    <x v="1"/>
    <x v="12"/>
    <x v="92"/>
    <x v="199"/>
    <x v="199"/>
    <x v="107"/>
    <x v="6"/>
    <x v="137"/>
    <x v="6"/>
    <x v="0"/>
    <x v="20"/>
    <x v="0"/>
    <x v="1"/>
    <x v="0"/>
    <x v="0"/>
    <x v="0"/>
    <x v="0"/>
    <x v="85"/>
  </r>
  <r>
    <x v="1"/>
    <x v="12"/>
    <x v="92"/>
    <x v="200"/>
    <x v="200"/>
    <x v="107"/>
    <x v="6"/>
    <x v="138"/>
    <x v="6"/>
    <x v="0"/>
    <x v="19"/>
    <x v="0"/>
    <x v="1"/>
    <x v="0"/>
    <x v="0"/>
    <x v="0"/>
    <x v="0"/>
    <x v="86"/>
  </r>
  <r>
    <x v="1"/>
    <x v="12"/>
    <x v="93"/>
    <x v="201"/>
    <x v="201"/>
    <x v="108"/>
    <x v="108"/>
    <x v="139"/>
    <x v="108"/>
    <x v="3"/>
    <x v="18"/>
    <x v="1"/>
    <x v="1"/>
    <x v="0"/>
    <x v="0"/>
    <x v="10"/>
    <x v="0"/>
    <x v="1"/>
  </r>
  <r>
    <x v="1"/>
    <x v="12"/>
    <x v="93"/>
    <x v="202"/>
    <x v="202"/>
    <x v="12"/>
    <x v="109"/>
    <x v="140"/>
    <x v="109"/>
    <x v="3"/>
    <x v="18"/>
    <x v="1"/>
    <x v="1"/>
    <x v="0"/>
    <x v="0"/>
    <x v="11"/>
    <x v="0"/>
    <x v="1"/>
  </r>
  <r>
    <x v="1"/>
    <x v="12"/>
    <x v="93"/>
    <x v="203"/>
    <x v="203"/>
    <x v="41"/>
    <x v="39"/>
    <x v="141"/>
    <x v="39"/>
    <x v="3"/>
    <x v="18"/>
    <x v="1"/>
    <x v="1"/>
    <x v="0"/>
    <x v="0"/>
    <x v="12"/>
    <x v="0"/>
    <x v="1"/>
  </r>
  <r>
    <x v="1"/>
    <x v="12"/>
    <x v="93"/>
    <x v="204"/>
    <x v="204"/>
    <x v="42"/>
    <x v="40"/>
    <x v="142"/>
    <x v="40"/>
    <x v="3"/>
    <x v="18"/>
    <x v="1"/>
    <x v="1"/>
    <x v="0"/>
    <x v="0"/>
    <x v="13"/>
    <x v="0"/>
    <x v="1"/>
  </r>
  <r>
    <x v="1"/>
    <x v="12"/>
    <x v="93"/>
    <x v="205"/>
    <x v="205"/>
    <x v="38"/>
    <x v="36"/>
    <x v="143"/>
    <x v="36"/>
    <x v="1"/>
    <x v="18"/>
    <x v="1"/>
    <x v="1"/>
    <x v="0"/>
    <x v="0"/>
    <x v="0"/>
    <x v="0"/>
    <x v="87"/>
  </r>
  <r>
    <x v="1"/>
    <x v="12"/>
    <x v="93"/>
    <x v="206"/>
    <x v="206"/>
    <x v="109"/>
    <x v="110"/>
    <x v="144"/>
    <x v="110"/>
    <x v="1"/>
    <x v="21"/>
    <x v="1"/>
    <x v="1"/>
    <x v="0"/>
    <x v="0"/>
    <x v="14"/>
    <x v="0"/>
    <x v="1"/>
  </r>
  <r>
    <x v="1"/>
    <x v="12"/>
    <x v="93"/>
    <x v="207"/>
    <x v="207"/>
    <x v="100"/>
    <x v="111"/>
    <x v="145"/>
    <x v="111"/>
    <x v="1"/>
    <x v="21"/>
    <x v="1"/>
    <x v="1"/>
    <x v="0"/>
    <x v="0"/>
    <x v="15"/>
    <x v="0"/>
    <x v="1"/>
  </r>
  <r>
    <x v="1"/>
    <x v="12"/>
    <x v="93"/>
    <x v="208"/>
    <x v="208"/>
    <x v="100"/>
    <x v="111"/>
    <x v="146"/>
    <x v="111"/>
    <x v="1"/>
    <x v="21"/>
    <x v="1"/>
    <x v="1"/>
    <x v="0"/>
    <x v="0"/>
    <x v="16"/>
    <x v="0"/>
    <x v="1"/>
  </r>
  <r>
    <x v="1"/>
    <x v="12"/>
    <x v="93"/>
    <x v="209"/>
    <x v="209"/>
    <x v="2"/>
    <x v="87"/>
    <x v="147"/>
    <x v="87"/>
    <x v="2"/>
    <x v="21"/>
    <x v="1"/>
    <x v="1"/>
    <x v="0"/>
    <x v="0"/>
    <x v="17"/>
    <x v="0"/>
    <x v="1"/>
  </r>
  <r>
    <x v="1"/>
    <x v="12"/>
    <x v="93"/>
    <x v="210"/>
    <x v="210"/>
    <x v="2"/>
    <x v="87"/>
    <x v="148"/>
    <x v="87"/>
    <x v="2"/>
    <x v="21"/>
    <x v="1"/>
    <x v="1"/>
    <x v="0"/>
    <x v="0"/>
    <x v="18"/>
    <x v="0"/>
    <x v="1"/>
  </r>
  <r>
    <x v="1"/>
    <x v="12"/>
    <x v="93"/>
    <x v="211"/>
    <x v="211"/>
    <x v="110"/>
    <x v="112"/>
    <x v="149"/>
    <x v="112"/>
    <x v="2"/>
    <x v="19"/>
    <x v="1"/>
    <x v="1"/>
    <x v="0"/>
    <x v="0"/>
    <x v="0"/>
    <x v="0"/>
    <x v="88"/>
  </r>
  <r>
    <x v="1"/>
    <x v="12"/>
    <x v="93"/>
    <x v="212"/>
    <x v="212"/>
    <x v="22"/>
    <x v="20"/>
    <x v="2"/>
    <x v="20"/>
    <x v="0"/>
    <x v="19"/>
    <x v="1"/>
    <x v="1"/>
    <x v="0"/>
    <x v="0"/>
    <x v="0"/>
    <x v="0"/>
    <x v="89"/>
  </r>
  <r>
    <x v="1"/>
    <x v="12"/>
    <x v="93"/>
    <x v="213"/>
    <x v="213"/>
    <x v="22"/>
    <x v="20"/>
    <x v="145"/>
    <x v="20"/>
    <x v="0"/>
    <x v="19"/>
    <x v="1"/>
    <x v="1"/>
    <x v="0"/>
    <x v="0"/>
    <x v="0"/>
    <x v="0"/>
    <x v="90"/>
  </r>
  <r>
    <x v="1"/>
    <x v="12"/>
    <x v="93"/>
    <x v="214"/>
    <x v="214"/>
    <x v="22"/>
    <x v="20"/>
    <x v="150"/>
    <x v="20"/>
    <x v="0"/>
    <x v="19"/>
    <x v="1"/>
    <x v="1"/>
    <x v="0"/>
    <x v="0"/>
    <x v="0"/>
    <x v="0"/>
    <x v="91"/>
  </r>
  <r>
    <x v="1"/>
    <x v="12"/>
    <x v="94"/>
    <x v="215"/>
    <x v="215"/>
    <x v="17"/>
    <x v="16"/>
    <x v="151"/>
    <x v="16"/>
    <x v="0"/>
    <x v="18"/>
    <x v="1"/>
    <x v="1"/>
    <x v="0"/>
    <x v="25"/>
    <x v="0"/>
    <x v="0"/>
    <x v="1"/>
  </r>
  <r>
    <x v="1"/>
    <x v="12"/>
    <x v="95"/>
    <x v="216"/>
    <x v="216"/>
    <x v="37"/>
    <x v="35"/>
    <x v="152"/>
    <x v="35"/>
    <x v="0"/>
    <x v="18"/>
    <x v="1"/>
    <x v="1"/>
    <x v="17"/>
    <x v="0"/>
    <x v="0"/>
    <x v="0"/>
    <x v="1"/>
  </r>
  <r>
    <x v="1"/>
    <x v="12"/>
    <x v="95"/>
    <x v="217"/>
    <x v="217"/>
    <x v="37"/>
    <x v="35"/>
    <x v="134"/>
    <x v="35"/>
    <x v="0"/>
    <x v="18"/>
    <x v="1"/>
    <x v="1"/>
    <x v="18"/>
    <x v="0"/>
    <x v="0"/>
    <x v="0"/>
    <x v="1"/>
  </r>
  <r>
    <x v="1"/>
    <x v="12"/>
    <x v="96"/>
    <x v="218"/>
    <x v="218"/>
    <x v="104"/>
    <x v="113"/>
    <x v="153"/>
    <x v="113"/>
    <x v="3"/>
    <x v="18"/>
    <x v="1"/>
    <x v="1"/>
    <x v="0"/>
    <x v="0"/>
    <x v="0"/>
    <x v="32"/>
    <x v="1"/>
  </r>
  <r>
    <x v="1"/>
    <x v="12"/>
    <x v="96"/>
    <x v="219"/>
    <x v="219"/>
    <x v="104"/>
    <x v="113"/>
    <x v="154"/>
    <x v="113"/>
    <x v="3"/>
    <x v="18"/>
    <x v="1"/>
    <x v="1"/>
    <x v="0"/>
    <x v="0"/>
    <x v="0"/>
    <x v="33"/>
    <x v="1"/>
  </r>
  <r>
    <x v="1"/>
    <x v="12"/>
    <x v="96"/>
    <x v="220"/>
    <x v="220"/>
    <x v="29"/>
    <x v="114"/>
    <x v="155"/>
    <x v="114"/>
    <x v="3"/>
    <x v="18"/>
    <x v="1"/>
    <x v="1"/>
    <x v="0"/>
    <x v="0"/>
    <x v="0"/>
    <x v="34"/>
    <x v="1"/>
  </r>
  <r>
    <x v="1"/>
    <x v="12"/>
    <x v="96"/>
    <x v="221"/>
    <x v="221"/>
    <x v="41"/>
    <x v="39"/>
    <x v="156"/>
    <x v="39"/>
    <x v="3"/>
    <x v="18"/>
    <x v="1"/>
    <x v="1"/>
    <x v="0"/>
    <x v="0"/>
    <x v="0"/>
    <x v="35"/>
    <x v="1"/>
  </r>
  <r>
    <x v="1"/>
    <x v="12"/>
    <x v="96"/>
    <x v="222"/>
    <x v="222"/>
    <x v="68"/>
    <x v="78"/>
    <x v="157"/>
    <x v="78"/>
    <x v="2"/>
    <x v="18"/>
    <x v="1"/>
    <x v="1"/>
    <x v="0"/>
    <x v="0"/>
    <x v="0"/>
    <x v="0"/>
    <x v="92"/>
  </r>
  <r>
    <x v="1"/>
    <x v="12"/>
    <x v="96"/>
    <x v="223"/>
    <x v="223"/>
    <x v="111"/>
    <x v="115"/>
    <x v="158"/>
    <x v="115"/>
    <x v="2"/>
    <x v="18"/>
    <x v="1"/>
    <x v="1"/>
    <x v="0"/>
    <x v="0"/>
    <x v="0"/>
    <x v="0"/>
    <x v="93"/>
  </r>
  <r>
    <x v="1"/>
    <x v="12"/>
    <x v="97"/>
    <x v="224"/>
    <x v="224"/>
    <x v="38"/>
    <x v="85"/>
    <x v="159"/>
    <x v="85"/>
    <x v="0"/>
    <x v="8"/>
    <x v="0"/>
    <x v="12"/>
    <x v="0"/>
    <x v="0"/>
    <x v="0"/>
    <x v="0"/>
    <x v="94"/>
  </r>
  <r>
    <x v="1"/>
    <x v="12"/>
    <x v="98"/>
    <x v="225"/>
    <x v="225"/>
    <x v="104"/>
    <x v="88"/>
    <x v="160"/>
    <x v="88"/>
    <x v="1"/>
    <x v="19"/>
    <x v="1"/>
    <x v="1"/>
    <x v="0"/>
    <x v="0"/>
    <x v="0"/>
    <x v="0"/>
    <x v="95"/>
  </r>
  <r>
    <x v="1"/>
    <x v="12"/>
    <x v="98"/>
    <x v="226"/>
    <x v="226"/>
    <x v="29"/>
    <x v="116"/>
    <x v="161"/>
    <x v="116"/>
    <x v="1"/>
    <x v="21"/>
    <x v="1"/>
    <x v="1"/>
    <x v="19"/>
    <x v="0"/>
    <x v="0"/>
    <x v="0"/>
    <x v="1"/>
  </r>
  <r>
    <x v="1"/>
    <x v="13"/>
    <x v="99"/>
    <x v="227"/>
    <x v="227"/>
    <x v="52"/>
    <x v="49"/>
    <x v="162"/>
    <x v="49"/>
    <x v="2"/>
    <x v="1"/>
    <x v="1"/>
    <x v="13"/>
    <x v="0"/>
    <x v="0"/>
    <x v="0"/>
    <x v="0"/>
    <x v="96"/>
  </r>
  <r>
    <x v="1"/>
    <x v="13"/>
    <x v="99"/>
    <x v="228"/>
    <x v="228"/>
    <x v="22"/>
    <x v="20"/>
    <x v="163"/>
    <x v="20"/>
    <x v="0"/>
    <x v="1"/>
    <x v="1"/>
    <x v="13"/>
    <x v="0"/>
    <x v="0"/>
    <x v="0"/>
    <x v="36"/>
    <x v="1"/>
  </r>
  <r>
    <x v="1"/>
    <x v="13"/>
    <x v="99"/>
    <x v="229"/>
    <x v="229"/>
    <x v="22"/>
    <x v="20"/>
    <x v="164"/>
    <x v="20"/>
    <x v="0"/>
    <x v="1"/>
    <x v="1"/>
    <x v="13"/>
    <x v="0"/>
    <x v="0"/>
    <x v="0"/>
    <x v="37"/>
    <x v="1"/>
  </r>
  <r>
    <x v="1"/>
    <x v="13"/>
    <x v="99"/>
    <x v="230"/>
    <x v="230"/>
    <x v="17"/>
    <x v="16"/>
    <x v="165"/>
    <x v="16"/>
    <x v="0"/>
    <x v="1"/>
    <x v="1"/>
    <x v="13"/>
    <x v="0"/>
    <x v="0"/>
    <x v="0"/>
    <x v="38"/>
    <x v="1"/>
  </r>
  <r>
    <x v="1"/>
    <x v="13"/>
    <x v="99"/>
    <x v="231"/>
    <x v="231"/>
    <x v="54"/>
    <x v="33"/>
    <x v="166"/>
    <x v="33"/>
    <x v="0"/>
    <x v="1"/>
    <x v="1"/>
    <x v="13"/>
    <x v="0"/>
    <x v="0"/>
    <x v="0"/>
    <x v="39"/>
    <x v="1"/>
  </r>
  <r>
    <x v="1"/>
    <x v="13"/>
    <x v="100"/>
    <x v="232"/>
    <x v="232"/>
    <x v="88"/>
    <x v="82"/>
    <x v="167"/>
    <x v="82"/>
    <x v="2"/>
    <x v="12"/>
    <x v="1"/>
    <x v="13"/>
    <x v="0"/>
    <x v="0"/>
    <x v="0"/>
    <x v="0"/>
    <x v="97"/>
  </r>
  <r>
    <x v="1"/>
    <x v="13"/>
    <x v="101"/>
    <x v="233"/>
    <x v="233"/>
    <x v="35"/>
    <x v="34"/>
    <x v="168"/>
    <x v="34"/>
    <x v="0"/>
    <x v="12"/>
    <x v="1"/>
    <x v="13"/>
    <x v="0"/>
    <x v="0"/>
    <x v="0"/>
    <x v="0"/>
    <x v="98"/>
  </r>
  <r>
    <x v="1"/>
    <x v="13"/>
    <x v="102"/>
    <x v="234"/>
    <x v="234"/>
    <x v="112"/>
    <x v="85"/>
    <x v="16"/>
    <x v="85"/>
    <x v="0"/>
    <x v="1"/>
    <x v="1"/>
    <x v="13"/>
    <x v="0"/>
    <x v="0"/>
    <x v="0"/>
    <x v="0"/>
    <x v="99"/>
  </r>
  <r>
    <x v="1"/>
    <x v="13"/>
    <x v="102"/>
    <x v="235"/>
    <x v="235"/>
    <x v="113"/>
    <x v="117"/>
    <x v="169"/>
    <x v="117"/>
    <x v="0"/>
    <x v="1"/>
    <x v="1"/>
    <x v="13"/>
    <x v="0"/>
    <x v="0"/>
    <x v="0"/>
    <x v="0"/>
    <x v="100"/>
  </r>
  <r>
    <x v="1"/>
    <x v="13"/>
    <x v="102"/>
    <x v="236"/>
    <x v="236"/>
    <x v="5"/>
    <x v="33"/>
    <x v="170"/>
    <x v="33"/>
    <x v="0"/>
    <x v="1"/>
    <x v="1"/>
    <x v="13"/>
    <x v="0"/>
    <x v="0"/>
    <x v="0"/>
    <x v="0"/>
    <x v="101"/>
  </r>
  <r>
    <x v="1"/>
    <x v="13"/>
    <x v="103"/>
    <x v="237"/>
    <x v="237"/>
    <x v="114"/>
    <x v="118"/>
    <x v="20"/>
    <x v="118"/>
    <x v="4"/>
    <x v="1"/>
    <x v="1"/>
    <x v="13"/>
    <x v="0"/>
    <x v="0"/>
    <x v="19"/>
    <x v="0"/>
    <x v="1"/>
  </r>
  <r>
    <x v="1"/>
    <x v="13"/>
    <x v="103"/>
    <x v="238"/>
    <x v="238"/>
    <x v="115"/>
    <x v="119"/>
    <x v="43"/>
    <x v="119"/>
    <x v="4"/>
    <x v="1"/>
    <x v="1"/>
    <x v="13"/>
    <x v="0"/>
    <x v="0"/>
    <x v="20"/>
    <x v="0"/>
    <x v="1"/>
  </r>
  <r>
    <x v="1"/>
    <x v="13"/>
    <x v="103"/>
    <x v="239"/>
    <x v="239"/>
    <x v="116"/>
    <x v="120"/>
    <x v="171"/>
    <x v="120"/>
    <x v="3"/>
    <x v="1"/>
    <x v="1"/>
    <x v="13"/>
    <x v="0"/>
    <x v="0"/>
    <x v="0"/>
    <x v="0"/>
    <x v="102"/>
  </r>
  <r>
    <x v="1"/>
    <x v="13"/>
    <x v="103"/>
    <x v="240"/>
    <x v="240"/>
    <x v="117"/>
    <x v="114"/>
    <x v="36"/>
    <x v="114"/>
    <x v="3"/>
    <x v="12"/>
    <x v="1"/>
    <x v="13"/>
    <x v="0"/>
    <x v="0"/>
    <x v="0"/>
    <x v="0"/>
    <x v="46"/>
  </r>
  <r>
    <x v="1"/>
    <x v="13"/>
    <x v="103"/>
    <x v="241"/>
    <x v="241"/>
    <x v="118"/>
    <x v="121"/>
    <x v="32"/>
    <x v="121"/>
    <x v="3"/>
    <x v="12"/>
    <x v="1"/>
    <x v="14"/>
    <x v="0"/>
    <x v="0"/>
    <x v="0"/>
    <x v="0"/>
    <x v="16"/>
  </r>
  <r>
    <x v="1"/>
    <x v="13"/>
    <x v="103"/>
    <x v="242"/>
    <x v="242"/>
    <x v="119"/>
    <x v="122"/>
    <x v="172"/>
    <x v="122"/>
    <x v="3"/>
    <x v="22"/>
    <x v="1"/>
    <x v="14"/>
    <x v="0"/>
    <x v="26"/>
    <x v="0"/>
    <x v="0"/>
    <x v="1"/>
  </r>
  <r>
    <x v="1"/>
    <x v="13"/>
    <x v="103"/>
    <x v="243"/>
    <x v="243"/>
    <x v="96"/>
    <x v="2"/>
    <x v="173"/>
    <x v="2"/>
    <x v="1"/>
    <x v="12"/>
    <x v="1"/>
    <x v="14"/>
    <x v="0"/>
    <x v="0"/>
    <x v="0"/>
    <x v="0"/>
    <x v="103"/>
  </r>
  <r>
    <x v="1"/>
    <x v="13"/>
    <x v="103"/>
    <x v="244"/>
    <x v="244"/>
    <x v="102"/>
    <x v="123"/>
    <x v="22"/>
    <x v="123"/>
    <x v="1"/>
    <x v="22"/>
    <x v="1"/>
    <x v="14"/>
    <x v="0"/>
    <x v="5"/>
    <x v="0"/>
    <x v="0"/>
    <x v="1"/>
  </r>
  <r>
    <x v="1"/>
    <x v="13"/>
    <x v="103"/>
    <x v="245"/>
    <x v="245"/>
    <x v="42"/>
    <x v="83"/>
    <x v="174"/>
    <x v="83"/>
    <x v="2"/>
    <x v="22"/>
    <x v="1"/>
    <x v="14"/>
    <x v="0"/>
    <x v="27"/>
    <x v="0"/>
    <x v="0"/>
    <x v="1"/>
  </r>
  <r>
    <x v="1"/>
    <x v="13"/>
    <x v="103"/>
    <x v="246"/>
    <x v="246"/>
    <x v="2"/>
    <x v="124"/>
    <x v="36"/>
    <x v="124"/>
    <x v="0"/>
    <x v="22"/>
    <x v="1"/>
    <x v="14"/>
    <x v="0"/>
    <x v="3"/>
    <x v="0"/>
    <x v="0"/>
    <x v="1"/>
  </r>
  <r>
    <x v="1"/>
    <x v="13"/>
    <x v="103"/>
    <x v="247"/>
    <x v="247"/>
    <x v="8"/>
    <x v="15"/>
    <x v="175"/>
    <x v="15"/>
    <x v="0"/>
    <x v="23"/>
    <x v="1"/>
    <x v="14"/>
    <x v="0"/>
    <x v="0"/>
    <x v="21"/>
    <x v="0"/>
    <x v="1"/>
  </r>
  <r>
    <x v="1"/>
    <x v="13"/>
    <x v="103"/>
    <x v="248"/>
    <x v="248"/>
    <x v="5"/>
    <x v="33"/>
    <x v="176"/>
    <x v="33"/>
    <x v="0"/>
    <x v="22"/>
    <x v="1"/>
    <x v="14"/>
    <x v="0"/>
    <x v="28"/>
    <x v="0"/>
    <x v="0"/>
    <x v="1"/>
  </r>
  <r>
    <x v="1"/>
    <x v="13"/>
    <x v="103"/>
    <x v="249"/>
    <x v="249"/>
    <x v="5"/>
    <x v="33"/>
    <x v="50"/>
    <x v="33"/>
    <x v="0"/>
    <x v="12"/>
    <x v="1"/>
    <x v="14"/>
    <x v="0"/>
    <x v="0"/>
    <x v="0"/>
    <x v="0"/>
    <x v="30"/>
  </r>
  <r>
    <x v="1"/>
    <x v="13"/>
    <x v="104"/>
    <x v="250"/>
    <x v="250"/>
    <x v="84"/>
    <x v="110"/>
    <x v="177"/>
    <x v="110"/>
    <x v="1"/>
    <x v="12"/>
    <x v="1"/>
    <x v="15"/>
    <x v="0"/>
    <x v="0"/>
    <x v="0"/>
    <x v="0"/>
    <x v="104"/>
  </r>
  <r>
    <x v="1"/>
    <x v="13"/>
    <x v="104"/>
    <x v="251"/>
    <x v="251"/>
    <x v="96"/>
    <x v="2"/>
    <x v="178"/>
    <x v="2"/>
    <x v="1"/>
    <x v="12"/>
    <x v="1"/>
    <x v="15"/>
    <x v="0"/>
    <x v="0"/>
    <x v="0"/>
    <x v="0"/>
    <x v="105"/>
  </r>
  <r>
    <x v="1"/>
    <x v="13"/>
    <x v="104"/>
    <x v="252"/>
    <x v="252"/>
    <x v="32"/>
    <x v="32"/>
    <x v="179"/>
    <x v="32"/>
    <x v="1"/>
    <x v="12"/>
    <x v="1"/>
    <x v="15"/>
    <x v="0"/>
    <x v="0"/>
    <x v="0"/>
    <x v="0"/>
    <x v="106"/>
  </r>
  <r>
    <x v="1"/>
    <x v="13"/>
    <x v="104"/>
    <x v="253"/>
    <x v="253"/>
    <x v="102"/>
    <x v="123"/>
    <x v="180"/>
    <x v="123"/>
    <x v="1"/>
    <x v="12"/>
    <x v="1"/>
    <x v="15"/>
    <x v="0"/>
    <x v="0"/>
    <x v="0"/>
    <x v="0"/>
    <x v="107"/>
  </r>
  <r>
    <x v="1"/>
    <x v="13"/>
    <x v="104"/>
    <x v="254"/>
    <x v="254"/>
    <x v="97"/>
    <x v="80"/>
    <x v="181"/>
    <x v="80"/>
    <x v="2"/>
    <x v="12"/>
    <x v="1"/>
    <x v="15"/>
    <x v="0"/>
    <x v="0"/>
    <x v="0"/>
    <x v="0"/>
    <x v="108"/>
  </r>
  <r>
    <x v="1"/>
    <x v="13"/>
    <x v="104"/>
    <x v="255"/>
    <x v="255"/>
    <x v="81"/>
    <x v="22"/>
    <x v="182"/>
    <x v="22"/>
    <x v="0"/>
    <x v="12"/>
    <x v="1"/>
    <x v="15"/>
    <x v="0"/>
    <x v="0"/>
    <x v="0"/>
    <x v="0"/>
    <x v="109"/>
  </r>
  <r>
    <x v="1"/>
    <x v="13"/>
    <x v="104"/>
    <x v="256"/>
    <x v="256"/>
    <x v="120"/>
    <x v="11"/>
    <x v="183"/>
    <x v="11"/>
    <x v="0"/>
    <x v="12"/>
    <x v="1"/>
    <x v="15"/>
    <x v="0"/>
    <x v="0"/>
    <x v="0"/>
    <x v="0"/>
    <x v="110"/>
  </r>
  <r>
    <x v="1"/>
    <x v="13"/>
    <x v="105"/>
    <x v="257"/>
    <x v="257"/>
    <x v="54"/>
    <x v="33"/>
    <x v="184"/>
    <x v="33"/>
    <x v="0"/>
    <x v="12"/>
    <x v="1"/>
    <x v="15"/>
    <x v="0"/>
    <x v="0"/>
    <x v="0"/>
    <x v="0"/>
    <x v="111"/>
  </r>
  <r>
    <x v="1"/>
    <x v="13"/>
    <x v="106"/>
    <x v="258"/>
    <x v="258"/>
    <x v="121"/>
    <x v="125"/>
    <x v="185"/>
    <x v="125"/>
    <x v="2"/>
    <x v="23"/>
    <x v="1"/>
    <x v="15"/>
    <x v="20"/>
    <x v="0"/>
    <x v="0"/>
    <x v="0"/>
    <x v="1"/>
  </r>
  <r>
    <x v="1"/>
    <x v="13"/>
    <x v="106"/>
    <x v="259"/>
    <x v="259"/>
    <x v="45"/>
    <x v="43"/>
    <x v="15"/>
    <x v="43"/>
    <x v="0"/>
    <x v="12"/>
    <x v="1"/>
    <x v="15"/>
    <x v="0"/>
    <x v="0"/>
    <x v="0"/>
    <x v="0"/>
    <x v="112"/>
  </r>
  <r>
    <x v="1"/>
    <x v="13"/>
    <x v="106"/>
    <x v="260"/>
    <x v="260"/>
    <x v="55"/>
    <x v="6"/>
    <x v="186"/>
    <x v="6"/>
    <x v="0"/>
    <x v="12"/>
    <x v="1"/>
    <x v="15"/>
    <x v="0"/>
    <x v="0"/>
    <x v="0"/>
    <x v="0"/>
    <x v="113"/>
  </r>
  <r>
    <x v="1"/>
    <x v="13"/>
    <x v="107"/>
    <x v="261"/>
    <x v="261"/>
    <x v="100"/>
    <x v="126"/>
    <x v="187"/>
    <x v="126"/>
    <x v="2"/>
    <x v="1"/>
    <x v="1"/>
    <x v="15"/>
    <x v="0"/>
    <x v="29"/>
    <x v="0"/>
    <x v="0"/>
    <x v="1"/>
  </r>
  <r>
    <x v="1"/>
    <x v="13"/>
    <x v="108"/>
    <x v="262"/>
    <x v="262"/>
    <x v="111"/>
    <x v="115"/>
    <x v="50"/>
    <x v="115"/>
    <x v="2"/>
    <x v="1"/>
    <x v="1"/>
    <x v="15"/>
    <x v="0"/>
    <x v="0"/>
    <x v="0"/>
    <x v="40"/>
    <x v="1"/>
  </r>
  <r>
    <x v="1"/>
    <x v="13"/>
    <x v="109"/>
    <x v="263"/>
    <x v="263"/>
    <x v="122"/>
    <x v="127"/>
    <x v="32"/>
    <x v="127"/>
    <x v="4"/>
    <x v="1"/>
    <x v="3"/>
    <x v="15"/>
    <x v="0"/>
    <x v="0"/>
    <x v="0"/>
    <x v="0"/>
    <x v="16"/>
  </r>
  <r>
    <x v="1"/>
    <x v="13"/>
    <x v="110"/>
    <x v="264"/>
    <x v="264"/>
    <x v="123"/>
    <x v="128"/>
    <x v="188"/>
    <x v="128"/>
    <x v="5"/>
    <x v="1"/>
    <x v="3"/>
    <x v="16"/>
    <x v="0"/>
    <x v="0"/>
    <x v="0"/>
    <x v="0"/>
    <x v="114"/>
  </r>
  <r>
    <x v="1"/>
    <x v="13"/>
    <x v="110"/>
    <x v="265"/>
    <x v="265"/>
    <x v="124"/>
    <x v="129"/>
    <x v="189"/>
    <x v="129"/>
    <x v="5"/>
    <x v="12"/>
    <x v="3"/>
    <x v="16"/>
    <x v="0"/>
    <x v="0"/>
    <x v="0"/>
    <x v="0"/>
    <x v="115"/>
  </r>
  <r>
    <x v="1"/>
    <x v="13"/>
    <x v="110"/>
    <x v="266"/>
    <x v="266"/>
    <x v="49"/>
    <x v="47"/>
    <x v="189"/>
    <x v="47"/>
    <x v="5"/>
    <x v="12"/>
    <x v="3"/>
    <x v="16"/>
    <x v="0"/>
    <x v="0"/>
    <x v="0"/>
    <x v="0"/>
    <x v="115"/>
  </r>
  <r>
    <x v="1"/>
    <x v="13"/>
    <x v="110"/>
    <x v="267"/>
    <x v="267"/>
    <x v="125"/>
    <x v="130"/>
    <x v="189"/>
    <x v="130"/>
    <x v="5"/>
    <x v="12"/>
    <x v="3"/>
    <x v="16"/>
    <x v="0"/>
    <x v="0"/>
    <x v="0"/>
    <x v="0"/>
    <x v="115"/>
  </r>
  <r>
    <x v="1"/>
    <x v="13"/>
    <x v="110"/>
    <x v="268"/>
    <x v="268"/>
    <x v="126"/>
    <x v="131"/>
    <x v="190"/>
    <x v="131"/>
    <x v="5"/>
    <x v="12"/>
    <x v="3"/>
    <x v="16"/>
    <x v="0"/>
    <x v="0"/>
    <x v="0"/>
    <x v="0"/>
    <x v="1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9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D117" firstHeaderRow="0" firstDataRow="1" firstDataCol="2"/>
  <pivotFields count="18">
    <pivotField axis="axisRow" compact="0" showAll="0">
      <items count="3">
        <item x="1"/>
        <item x="0"/>
        <item t="default"/>
      </items>
    </pivotField>
    <pivotField compact="0" showAll="0">
      <items count="15">
        <item x="0"/>
        <item x="1"/>
        <item x="2"/>
        <item x="3"/>
        <item x="4"/>
        <item x="5"/>
        <item x="12"/>
        <item x="6"/>
        <item x="7"/>
        <item x="8"/>
        <item x="9"/>
        <item x="10"/>
        <item x="11"/>
        <item x="13"/>
        <item t="default"/>
      </items>
    </pivotField>
    <pivotField axis="axisRow" compact="0" sortType="descending" showAll="0">
      <items count="112">
        <item x="34"/>
        <item x="46"/>
        <item x="47"/>
        <item x="11"/>
        <item x="12"/>
        <item x="13"/>
        <item x="14"/>
        <item x="23"/>
        <item x="56"/>
        <item x="57"/>
        <item x="0"/>
        <item x="53"/>
        <item x="16"/>
        <item x="92"/>
        <item x="17"/>
        <item x="1"/>
        <item x="2"/>
        <item x="3"/>
        <item x="4"/>
        <item x="5"/>
        <item x="99"/>
        <item x="18"/>
        <item x="6"/>
        <item x="7"/>
        <item x="19"/>
        <item x="80"/>
        <item x="81"/>
        <item x="93"/>
        <item x="94"/>
        <item x="89"/>
        <item x="82"/>
        <item x="83"/>
        <item x="24"/>
        <item x="100"/>
        <item x="25"/>
        <item x="26"/>
        <item x="27"/>
        <item x="101"/>
        <item x="28"/>
        <item x="29"/>
        <item x="66"/>
        <item x="76"/>
        <item x="67"/>
        <item x="68"/>
        <item x="69"/>
        <item x="84"/>
        <item x="58"/>
        <item x="48"/>
        <item x="49"/>
        <item x="70"/>
        <item x="85"/>
        <item x="59"/>
        <item x="90"/>
        <item x="77"/>
        <item x="78"/>
        <item x="35"/>
        <item x="36"/>
        <item x="8"/>
        <item x="9"/>
        <item x="37"/>
        <item x="38"/>
        <item x="39"/>
        <item x="40"/>
        <item x="41"/>
        <item x="42"/>
        <item x="95"/>
        <item x="10"/>
        <item x="43"/>
        <item x="102"/>
        <item x="103"/>
        <item x="50"/>
        <item x="44"/>
        <item x="15"/>
        <item x="60"/>
        <item x="71"/>
        <item x="72"/>
        <item x="73"/>
        <item x="51"/>
        <item x="86"/>
        <item x="104"/>
        <item x="30"/>
        <item x="31"/>
        <item x="32"/>
        <item x="96"/>
        <item x="97"/>
        <item x="61"/>
        <item x="62"/>
        <item x="52"/>
        <item x="20"/>
        <item x="105"/>
        <item x="54"/>
        <item x="74"/>
        <item x="106"/>
        <item x="79"/>
        <item x="33"/>
        <item x="87"/>
        <item x="75"/>
        <item x="88"/>
        <item x="107"/>
        <item x="108"/>
        <item x="109"/>
        <item x="110"/>
        <item x="63"/>
        <item x="45"/>
        <item x="21"/>
        <item x="55"/>
        <item x="91"/>
        <item x="64"/>
        <item x="98"/>
        <item x="22"/>
        <item x="65"/>
        <item t="default"/>
      </items>
      <autoSortScope>
        <pivotArea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>
      <items count="270">
        <item x="117"/>
        <item x="82"/>
        <item x="118"/>
        <item x="119"/>
        <item x="120"/>
        <item x="121"/>
        <item x="122"/>
        <item x="264"/>
        <item x="265"/>
        <item x="266"/>
        <item x="267"/>
        <item x="268"/>
        <item x="123"/>
        <item x="83"/>
        <item x="84"/>
        <item x="85"/>
        <item x="86"/>
        <item x="68"/>
        <item x="87"/>
        <item x="69"/>
        <item x="88"/>
        <item x="70"/>
        <item x="71"/>
        <item x="89"/>
        <item x="76"/>
        <item x="72"/>
        <item x="193"/>
        <item x="237"/>
        <item x="126"/>
        <item x="238"/>
        <item x="34"/>
        <item x="162"/>
        <item x="163"/>
        <item x="108"/>
        <item x="35"/>
        <item x="239"/>
        <item x="188"/>
        <item x="109"/>
        <item x="263"/>
        <item x="38"/>
        <item x="36"/>
        <item x="240"/>
        <item x="39"/>
        <item x="241"/>
        <item x="164"/>
        <item x="110"/>
        <item x="115"/>
        <item x="90"/>
        <item x="225"/>
        <item x="194"/>
        <item x="195"/>
        <item x="218"/>
        <item x="219"/>
        <item x="196"/>
        <item x="165"/>
        <item x="19"/>
        <item x="189"/>
        <item x="137"/>
        <item x="242"/>
        <item x="220"/>
        <item x="40"/>
        <item x="226"/>
        <item x="166"/>
        <item x="167"/>
        <item x="114"/>
        <item x="168"/>
        <item x="116"/>
        <item x="111"/>
        <item x="197"/>
        <item x="41"/>
        <item x="201"/>
        <item x="127"/>
        <item x="42"/>
        <item x="129"/>
        <item x="250"/>
        <item x="202"/>
        <item x="13"/>
        <item x="101"/>
        <item x="60"/>
        <item x="251"/>
        <item x="243"/>
        <item x="176"/>
        <item x="61"/>
        <item x="221"/>
        <item x="203"/>
        <item x="252"/>
        <item x="43"/>
        <item x="177"/>
        <item x="44"/>
        <item x="253"/>
        <item x="244"/>
        <item x="190"/>
        <item x="204"/>
        <item x="62"/>
        <item x="245"/>
        <item x="183"/>
        <item x="56"/>
        <item x="169"/>
        <item x="170"/>
        <item x="178"/>
        <item x="205"/>
        <item x="141"/>
        <item x="142"/>
        <item x="104"/>
        <item x="224"/>
        <item x="45"/>
        <item x="102"/>
        <item x="222"/>
        <item x="161"/>
        <item x="184"/>
        <item x="198"/>
        <item x="223"/>
        <item x="262"/>
        <item x="179"/>
        <item x="254"/>
        <item x="206"/>
        <item x="207"/>
        <item x="208"/>
        <item x="187"/>
        <item x="261"/>
        <item x="63"/>
        <item x="152"/>
        <item x="148"/>
        <item x="66"/>
        <item x="234"/>
        <item x="1"/>
        <item x="138"/>
        <item x="174"/>
        <item x="255"/>
        <item x="125"/>
        <item x="37"/>
        <item x="180"/>
        <item x="186"/>
        <item x="130"/>
        <item x="2"/>
        <item x="246"/>
        <item x="157"/>
        <item x="209"/>
        <item x="210"/>
        <item x="211"/>
        <item x="256"/>
        <item x="235"/>
        <item x="112"/>
        <item x="139"/>
        <item x="27"/>
        <item x="28"/>
        <item x="20"/>
        <item x="247"/>
        <item x="8"/>
        <item x="57"/>
        <item x="24"/>
        <item x="143"/>
        <item x="232"/>
        <item x="144"/>
        <item x="46"/>
        <item x="153"/>
        <item x="236"/>
        <item x="248"/>
        <item x="249"/>
        <item x="5"/>
        <item x="258"/>
        <item x="47"/>
        <item x="233"/>
        <item x="140"/>
        <item x="75"/>
        <item x="227"/>
        <item x="131"/>
        <item x="192"/>
        <item x="95"/>
        <item x="49"/>
        <item x="158"/>
        <item x="31"/>
        <item x="32"/>
        <item x="228"/>
        <item x="229"/>
        <item x="212"/>
        <item x="213"/>
        <item x="214"/>
        <item x="7"/>
        <item x="175"/>
        <item x="58"/>
        <item x="50"/>
        <item x="51"/>
        <item x="29"/>
        <item x="132"/>
        <item x="133"/>
        <item x="134"/>
        <item x="182"/>
        <item x="94"/>
        <item x="52"/>
        <item x="53"/>
        <item x="9"/>
        <item x="10"/>
        <item x="11"/>
        <item x="78"/>
        <item x="135"/>
        <item x="160"/>
        <item x="96"/>
        <item x="103"/>
        <item x="154"/>
        <item x="155"/>
        <item x="100"/>
        <item x="12"/>
        <item x="65"/>
        <item x="25"/>
        <item x="172"/>
        <item x="107"/>
        <item x="145"/>
        <item x="150"/>
        <item x="173"/>
        <item x="128"/>
        <item x="67"/>
        <item x="259"/>
        <item x="54"/>
        <item x="93"/>
        <item x="105"/>
        <item x="146"/>
        <item x="22"/>
        <item x="23"/>
        <item x="136"/>
        <item x="17"/>
        <item x="260"/>
        <item x="79"/>
        <item x="181"/>
        <item x="124"/>
        <item x="97"/>
        <item x="151"/>
        <item x="59"/>
        <item x="91"/>
        <item x="26"/>
        <item x="18"/>
        <item x="156"/>
        <item x="230"/>
        <item x="215"/>
        <item x="77"/>
        <item x="147"/>
        <item x="231"/>
        <item x="257"/>
        <item x="98"/>
        <item x="15"/>
        <item x="113"/>
        <item x="185"/>
        <item x="48"/>
        <item x="30"/>
        <item x="64"/>
        <item x="149"/>
        <item x="55"/>
        <item x="99"/>
        <item x="216"/>
        <item x="217"/>
        <item x="191"/>
        <item x="21"/>
        <item x="171"/>
        <item x="0"/>
        <item x="106"/>
        <item x="6"/>
        <item x="74"/>
        <item x="80"/>
        <item x="92"/>
        <item x="3"/>
        <item x="73"/>
        <item x="14"/>
        <item x="159"/>
        <item x="16"/>
        <item x="81"/>
        <item x="4"/>
        <item x="33"/>
        <item x="199"/>
        <item x="200"/>
        <item t="default"/>
      </items>
    </pivotField>
    <pivotField compact="0" showAll="0">
      <items count="270">
        <item x="192"/>
        <item x="107"/>
        <item x="250"/>
        <item x="251"/>
        <item x="252"/>
        <item x="253"/>
        <item x="254"/>
        <item x="256"/>
        <item x="255"/>
        <item x="8"/>
        <item x="24"/>
        <item x="227"/>
        <item x="228"/>
        <item x="229"/>
        <item x="230"/>
        <item x="231"/>
        <item x="238"/>
        <item x="234"/>
        <item x="236"/>
        <item x="235"/>
        <item x="174"/>
        <item x="175"/>
        <item x="12"/>
        <item x="218"/>
        <item x="219"/>
        <item x="220"/>
        <item x="221"/>
        <item x="222"/>
        <item x="223"/>
        <item x="147"/>
        <item x="217"/>
        <item x="216"/>
        <item x="119"/>
        <item x="121"/>
        <item x="120"/>
        <item x="122"/>
        <item x="264"/>
        <item x="265"/>
        <item x="266"/>
        <item x="267"/>
        <item x="268"/>
        <item x="193"/>
        <item x="6"/>
        <item x="4"/>
        <item x="1"/>
        <item x="2"/>
        <item x="0"/>
        <item x="261"/>
        <item x="237"/>
        <item x="239"/>
        <item x="240"/>
        <item x="241"/>
        <item x="242"/>
        <item x="244"/>
        <item x="245"/>
        <item x="243"/>
        <item x="246"/>
        <item x="247"/>
        <item x="248"/>
        <item x="249"/>
        <item x="233"/>
        <item x="226"/>
        <item x="197"/>
        <item x="194"/>
        <item x="195"/>
        <item x="196"/>
        <item x="198"/>
        <item x="199"/>
        <item x="200"/>
        <item x="225"/>
        <item x="149"/>
        <item x="262"/>
        <item x="11"/>
        <item x="9"/>
        <item x="10"/>
        <item x="31"/>
        <item x="32"/>
        <item x="56"/>
        <item x="57"/>
        <item x="58"/>
        <item x="59"/>
        <item x="224"/>
        <item x="160"/>
        <item x="103"/>
        <item x="137"/>
        <item x="28"/>
        <item x="27"/>
        <item x="65"/>
        <item x="86"/>
        <item x="117"/>
        <item x="82"/>
        <item x="118"/>
        <item x="123"/>
        <item x="83"/>
        <item x="84"/>
        <item x="85"/>
        <item x="68"/>
        <item x="87"/>
        <item x="69"/>
        <item x="88"/>
        <item x="70"/>
        <item x="71"/>
        <item x="89"/>
        <item x="72"/>
        <item x="76"/>
        <item x="126"/>
        <item x="34"/>
        <item x="162"/>
        <item x="163"/>
        <item x="263"/>
        <item x="35"/>
        <item x="108"/>
        <item x="188"/>
        <item x="109"/>
        <item x="115"/>
        <item x="38"/>
        <item x="36"/>
        <item x="39"/>
        <item x="164"/>
        <item x="110"/>
        <item x="90"/>
        <item x="19"/>
        <item x="165"/>
        <item x="189"/>
        <item x="40"/>
        <item x="166"/>
        <item x="167"/>
        <item x="168"/>
        <item x="111"/>
        <item x="114"/>
        <item x="116"/>
        <item x="127"/>
        <item x="41"/>
        <item x="201"/>
        <item x="42"/>
        <item x="176"/>
        <item x="177"/>
        <item x="178"/>
        <item x="179"/>
        <item x="129"/>
        <item x="170"/>
        <item x="202"/>
        <item x="101"/>
        <item x="125"/>
        <item x="13"/>
        <item x="60"/>
        <item x="203"/>
        <item x="205"/>
        <item x="61"/>
        <item x="102"/>
        <item x="190"/>
        <item x="43"/>
        <item x="44"/>
        <item x="183"/>
        <item x="92"/>
        <item x="204"/>
        <item x="62"/>
        <item x="169"/>
        <item x="141"/>
        <item x="45"/>
        <item x="142"/>
        <item x="184"/>
        <item x="104"/>
        <item x="161"/>
        <item x="206"/>
        <item x="187"/>
        <item x="207"/>
        <item x="130"/>
        <item x="210"/>
        <item x="208"/>
        <item x="63"/>
        <item x="209"/>
        <item x="152"/>
        <item x="148"/>
        <item x="66"/>
        <item x="138"/>
        <item x="186"/>
        <item x="157"/>
        <item x="37"/>
        <item x="180"/>
        <item x="211"/>
        <item x="139"/>
        <item x="215"/>
        <item x="112"/>
        <item x="20"/>
        <item x="214"/>
        <item x="232"/>
        <item x="143"/>
        <item x="153"/>
        <item x="46"/>
        <item x="258"/>
        <item x="144"/>
        <item x="5"/>
        <item x="47"/>
        <item x="213"/>
        <item x="140"/>
        <item x="75"/>
        <item x="132"/>
        <item x="131"/>
        <item x="29"/>
        <item x="134"/>
        <item x="7"/>
        <item x="158"/>
        <item x="95"/>
        <item x="50"/>
        <item x="212"/>
        <item x="51"/>
        <item x="133"/>
        <item x="94"/>
        <item x="182"/>
        <item x="49"/>
        <item x="52"/>
        <item x="53"/>
        <item x="96"/>
        <item x="135"/>
        <item x="172"/>
        <item x="173"/>
        <item x="100"/>
        <item x="154"/>
        <item x="25"/>
        <item x="128"/>
        <item x="78"/>
        <item x="145"/>
        <item x="155"/>
        <item x="54"/>
        <item x="93"/>
        <item x="136"/>
        <item x="150"/>
        <item x="105"/>
        <item x="23"/>
        <item x="48"/>
        <item x="259"/>
        <item x="17"/>
        <item x="22"/>
        <item x="171"/>
        <item x="67"/>
        <item x="146"/>
        <item x="30"/>
        <item x="124"/>
        <item x="18"/>
        <item x="97"/>
        <item x="181"/>
        <item x="156"/>
        <item x="79"/>
        <item x="260"/>
        <item x="91"/>
        <item x="151"/>
        <item x="98"/>
        <item x="113"/>
        <item x="26"/>
        <item x="64"/>
        <item x="77"/>
        <item x="99"/>
        <item x="55"/>
        <item x="257"/>
        <item x="159"/>
        <item x="185"/>
        <item x="191"/>
        <item x="15"/>
        <item x="21"/>
        <item x="74"/>
        <item x="106"/>
        <item x="80"/>
        <item x="14"/>
        <item x="3"/>
        <item x="73"/>
        <item x="33"/>
        <item x="16"/>
        <item x="81"/>
        <item t="default"/>
      </items>
    </pivotField>
    <pivotField compact="0" numFmtId="177" showAll="0">
      <items count="128">
        <item x="75"/>
        <item x="77"/>
        <item x="56"/>
        <item x="76"/>
        <item x="80"/>
        <item x="78"/>
        <item x="79"/>
        <item x="57"/>
        <item x="58"/>
        <item x="59"/>
        <item x="60"/>
        <item x="123"/>
        <item x="124"/>
        <item x="46"/>
        <item x="61"/>
        <item x="47"/>
        <item x="62"/>
        <item x="48"/>
        <item x="49"/>
        <item x="125"/>
        <item x="63"/>
        <item x="53"/>
        <item x="50"/>
        <item x="126"/>
        <item x="103"/>
        <item x="114"/>
        <item x="82"/>
        <item x="115"/>
        <item x="23"/>
        <item x="91"/>
        <item x="92"/>
        <item x="69"/>
        <item x="24"/>
        <item x="116"/>
        <item x="101"/>
        <item x="70"/>
        <item x="122"/>
        <item x="27"/>
        <item x="25"/>
        <item x="117"/>
        <item x="28"/>
        <item x="118"/>
        <item x="93"/>
        <item x="71"/>
        <item x="64"/>
        <item x="104"/>
        <item x="105"/>
        <item x="94"/>
        <item x="18"/>
        <item x="85"/>
        <item x="119"/>
        <item x="29"/>
        <item x="95"/>
        <item x="73"/>
        <item x="74"/>
        <item x="72"/>
        <item x="106"/>
        <item x="30"/>
        <item x="108"/>
        <item x="83"/>
        <item x="31"/>
        <item x="84"/>
        <item x="12"/>
        <item x="67"/>
        <item x="40"/>
        <item x="96"/>
        <item x="41"/>
        <item x="32"/>
        <item x="33"/>
        <item x="102"/>
        <item x="42"/>
        <item x="98"/>
        <item x="38"/>
        <item x="34"/>
        <item x="68"/>
        <item x="99"/>
        <item x="111"/>
        <item x="97"/>
        <item x="109"/>
        <item x="100"/>
        <item x="43"/>
        <item x="90"/>
        <item x="89"/>
        <item x="44"/>
        <item x="112"/>
        <item x="1"/>
        <item x="81"/>
        <item x="26"/>
        <item x="2"/>
        <item x="110"/>
        <item x="120"/>
        <item x="113"/>
        <item x="19"/>
        <item x="8"/>
        <item x="21"/>
        <item x="87"/>
        <item x="88"/>
        <item x="5"/>
        <item x="121"/>
        <item x="35"/>
        <item x="86"/>
        <item x="52"/>
        <item x="65"/>
        <item x="22"/>
        <item x="7"/>
        <item x="9"/>
        <item x="10"/>
        <item x="66"/>
        <item x="11"/>
        <item x="45"/>
        <item x="36"/>
        <item x="16"/>
        <item x="55"/>
        <item x="39"/>
        <item x="17"/>
        <item x="54"/>
        <item x="14"/>
        <item x="37"/>
        <item x="20"/>
        <item x="0"/>
        <item x="6"/>
        <item x="51"/>
        <item x="3"/>
        <item x="13"/>
        <item x="15"/>
        <item x="4"/>
        <item x="107"/>
        <item t="default"/>
      </items>
    </pivotField>
    <pivotField compact="0" numFmtId="177" showAll="0">
      <items count="133">
        <item x="70"/>
        <item x="72"/>
        <item x="54"/>
        <item x="71"/>
        <item x="73"/>
        <item x="55"/>
        <item x="56"/>
        <item x="57"/>
        <item x="128"/>
        <item x="129"/>
        <item x="58"/>
        <item x="44"/>
        <item x="59"/>
        <item x="45"/>
        <item x="60"/>
        <item x="46"/>
        <item x="47"/>
        <item x="130"/>
        <item x="50"/>
        <item x="48"/>
        <item x="131"/>
        <item x="104"/>
        <item x="75"/>
        <item x="118"/>
        <item x="23"/>
        <item x="119"/>
        <item x="89"/>
        <item x="90"/>
        <item x="65"/>
        <item x="24"/>
        <item x="102"/>
        <item x="66"/>
        <item x="127"/>
        <item x="25"/>
        <item x="120"/>
        <item x="91"/>
        <item x="67"/>
        <item x="61"/>
        <item x="69"/>
        <item x="113"/>
        <item x="92"/>
        <item x="17"/>
        <item x="79"/>
        <item x="27"/>
        <item x="114"/>
        <item x="93"/>
        <item x="94"/>
        <item x="28"/>
        <item x="68"/>
        <item x="121"/>
        <item x="12"/>
        <item x="108"/>
        <item x="97"/>
        <item x="76"/>
        <item x="105"/>
        <item x="106"/>
        <item x="77"/>
        <item x="98"/>
        <item x="109"/>
        <item x="38"/>
        <item x="99"/>
        <item x="122"/>
        <item x="29"/>
        <item x="39"/>
        <item x="100"/>
        <item x="107"/>
        <item x="103"/>
        <item x="40"/>
        <item x="30"/>
        <item x="36"/>
        <item x="88"/>
        <item x="31"/>
        <item x="110"/>
        <item x="111"/>
        <item x="1"/>
        <item x="116"/>
        <item x="26"/>
        <item x="2"/>
        <item x="41"/>
        <item x="32"/>
        <item x="18"/>
        <item x="123"/>
        <item x="83"/>
        <item x="42"/>
        <item x="74"/>
        <item x="5"/>
        <item x="78"/>
        <item x="87"/>
        <item x="115"/>
        <item x="112"/>
        <item x="80"/>
        <item x="126"/>
        <item x="96"/>
        <item x="64"/>
        <item x="8"/>
        <item x="19"/>
        <item x="7"/>
        <item x="81"/>
        <item x="82"/>
        <item x="86"/>
        <item x="125"/>
        <item x="52"/>
        <item x="84"/>
        <item x="49"/>
        <item x="62"/>
        <item x="53"/>
        <item x="85"/>
        <item x="20"/>
        <item x="22"/>
        <item x="9"/>
        <item x="51"/>
        <item x="101"/>
        <item x="124"/>
        <item x="10"/>
        <item x="63"/>
        <item x="11"/>
        <item x="43"/>
        <item x="35"/>
        <item x="117"/>
        <item x="21"/>
        <item x="15"/>
        <item x="0"/>
        <item x="6"/>
        <item x="37"/>
        <item x="16"/>
        <item x="3"/>
        <item x="13"/>
        <item x="33"/>
        <item x="14"/>
        <item x="34"/>
        <item x="95"/>
        <item x="4"/>
        <item t="default"/>
      </items>
    </pivotField>
    <pivotField dataField="1" compact="0" numFmtId="43" showAll="0">
      <items count="192">
        <item x="4"/>
        <item x="1"/>
        <item x="58"/>
        <item x="30"/>
        <item x="118"/>
        <item x="41"/>
        <item x="81"/>
        <item x="83"/>
        <item x="35"/>
        <item x="78"/>
        <item x="174"/>
        <item x="99"/>
        <item x="188"/>
        <item x="98"/>
        <item x="73"/>
        <item x="51"/>
        <item x="40"/>
        <item x="66"/>
        <item x="154"/>
        <item x="75"/>
        <item x="86"/>
        <item x="82"/>
        <item x="101"/>
        <item x="23"/>
        <item x="125"/>
        <item x="65"/>
        <item x="19"/>
        <item x="39"/>
        <item x="76"/>
        <item x="84"/>
        <item x="171"/>
        <item x="138"/>
        <item x="3"/>
        <item x="5"/>
        <item x="85"/>
        <item x="48"/>
        <item x="74"/>
        <item x="88"/>
        <item x="14"/>
        <item x="183"/>
        <item x="144"/>
        <item x="25"/>
        <item x="67"/>
        <item x="116"/>
        <item x="68"/>
        <item x="71"/>
        <item x="107"/>
        <item x="164"/>
        <item x="102"/>
        <item x="56"/>
        <item x="95"/>
        <item x="89"/>
        <item x="80"/>
        <item x="43"/>
        <item x="141"/>
        <item x="36"/>
        <item x="44"/>
        <item x="45"/>
        <item x="149"/>
        <item x="145"/>
        <item x="26"/>
        <item x="0"/>
        <item x="178"/>
        <item x="182"/>
        <item x="12"/>
        <item x="140"/>
        <item x="97"/>
        <item x="111"/>
        <item x="181"/>
        <item x="105"/>
        <item x="52"/>
        <item x="173"/>
        <item x="72"/>
        <item x="47"/>
        <item x="22"/>
        <item x="2"/>
        <item x="134"/>
        <item x="103"/>
        <item x="20"/>
        <item x="165"/>
        <item x="130"/>
        <item x="59"/>
        <item x="77"/>
        <item x="146"/>
        <item x="94"/>
        <item x="150"/>
        <item x="49"/>
        <item x="92"/>
        <item x="13"/>
        <item x="176"/>
        <item x="42"/>
        <item x="180"/>
        <item x="179"/>
        <item x="139"/>
        <item x="128"/>
        <item x="90"/>
        <item x="104"/>
        <item x="169"/>
        <item x="108"/>
        <item x="110"/>
        <item x="100"/>
        <item x="177"/>
        <item x="33"/>
        <item x="60"/>
        <item x="63"/>
        <item x="114"/>
        <item x="21"/>
        <item x="189"/>
        <item x="115"/>
        <item x="147"/>
        <item x="29"/>
        <item x="64"/>
        <item x="132"/>
        <item x="54"/>
        <item x="53"/>
        <item x="7"/>
        <item x="129"/>
        <item x="117"/>
        <item x="167"/>
        <item x="153"/>
        <item x="185"/>
        <item x="15"/>
        <item x="17"/>
        <item x="148"/>
        <item x="166"/>
        <item x="18"/>
        <item x="69"/>
        <item x="96"/>
        <item x="93"/>
        <item x="175"/>
        <item x="119"/>
        <item x="136"/>
        <item x="11"/>
        <item x="184"/>
        <item x="57"/>
        <item x="161"/>
        <item x="46"/>
        <item x="157"/>
        <item x="186"/>
        <item x="190"/>
        <item x="62"/>
        <item x="32"/>
        <item x="37"/>
        <item x="112"/>
        <item x="109"/>
        <item x="87"/>
        <item x="152"/>
        <item x="133"/>
        <item x="38"/>
        <item x="168"/>
        <item x="155"/>
        <item x="50"/>
        <item x="6"/>
        <item x="55"/>
        <item x="24"/>
        <item x="162"/>
        <item x="16"/>
        <item x="131"/>
        <item x="142"/>
        <item x="158"/>
        <item x="113"/>
        <item x="9"/>
        <item x="120"/>
        <item x="31"/>
        <item x="143"/>
        <item x="135"/>
        <item x="91"/>
        <item x="79"/>
        <item x="61"/>
        <item x="187"/>
        <item x="126"/>
        <item x="156"/>
        <item x="124"/>
        <item x="121"/>
        <item x="34"/>
        <item x="122"/>
        <item x="10"/>
        <item x="8"/>
        <item x="70"/>
        <item x="163"/>
        <item x="106"/>
        <item x="137"/>
        <item x="123"/>
        <item x="28"/>
        <item x="127"/>
        <item x="151"/>
        <item x="27"/>
        <item x="172"/>
        <item x="170"/>
        <item x="160"/>
        <item x="159"/>
        <item t="default"/>
      </items>
    </pivotField>
    <pivotField compact="0" showAll="0">
      <items count="133">
        <item x="4"/>
        <item x="95"/>
        <item x="34"/>
        <item x="14"/>
        <item x="33"/>
        <item x="13"/>
        <item x="3"/>
        <item x="16"/>
        <item x="37"/>
        <item x="6"/>
        <item x="0"/>
        <item x="15"/>
        <item x="21"/>
        <item x="117"/>
        <item x="35"/>
        <item x="43"/>
        <item x="11"/>
        <item x="63"/>
        <item x="10"/>
        <item x="124"/>
        <item x="101"/>
        <item x="51"/>
        <item x="9"/>
        <item x="22"/>
        <item x="20"/>
        <item x="85"/>
        <item x="53"/>
        <item x="62"/>
        <item x="49"/>
        <item x="84"/>
        <item x="52"/>
        <item x="125"/>
        <item x="86"/>
        <item x="82"/>
        <item x="81"/>
        <item x="7"/>
        <item x="19"/>
        <item x="8"/>
        <item x="64"/>
        <item x="96"/>
        <item x="126"/>
        <item x="80"/>
        <item x="112"/>
        <item x="115"/>
        <item x="87"/>
        <item x="78"/>
        <item x="5"/>
        <item x="74"/>
        <item x="42"/>
        <item x="83"/>
        <item x="123"/>
        <item x="18"/>
        <item x="32"/>
        <item x="41"/>
        <item x="2"/>
        <item x="26"/>
        <item x="116"/>
        <item x="1"/>
        <item x="111"/>
        <item x="110"/>
        <item x="31"/>
        <item x="88"/>
        <item x="36"/>
        <item x="30"/>
        <item x="40"/>
        <item x="103"/>
        <item x="107"/>
        <item x="100"/>
        <item x="39"/>
        <item x="29"/>
        <item x="122"/>
        <item x="99"/>
        <item x="38"/>
        <item x="109"/>
        <item x="98"/>
        <item x="77"/>
        <item x="106"/>
        <item x="105"/>
        <item x="76"/>
        <item x="97"/>
        <item x="108"/>
        <item x="12"/>
        <item x="121"/>
        <item x="68"/>
        <item x="28"/>
        <item x="94"/>
        <item x="93"/>
        <item x="114"/>
        <item x="27"/>
        <item x="79"/>
        <item x="17"/>
        <item x="92"/>
        <item x="113"/>
        <item x="69"/>
        <item x="61"/>
        <item x="67"/>
        <item x="91"/>
        <item x="120"/>
        <item x="25"/>
        <item x="127"/>
        <item x="66"/>
        <item x="102"/>
        <item x="24"/>
        <item x="65"/>
        <item x="90"/>
        <item x="89"/>
        <item x="119"/>
        <item x="23"/>
        <item x="118"/>
        <item x="75"/>
        <item x="104"/>
        <item x="131"/>
        <item x="48"/>
        <item x="50"/>
        <item x="130"/>
        <item x="47"/>
        <item x="46"/>
        <item x="60"/>
        <item x="45"/>
        <item x="59"/>
        <item x="44"/>
        <item x="58"/>
        <item x="129"/>
        <item x="128"/>
        <item x="57"/>
        <item x="56"/>
        <item x="55"/>
        <item x="73"/>
        <item x="71"/>
        <item x="54"/>
        <item x="72"/>
        <item x="70"/>
        <item t="default"/>
      </items>
    </pivotField>
    <pivotField compact="0" showAll="0">
      <items count="7">
        <item x="0"/>
        <item x="4"/>
        <item x="2"/>
        <item x="5"/>
        <item x="1"/>
        <item x="3"/>
        <item t="default"/>
      </items>
    </pivotField>
    <pivotField compact="0" showAll="0">
      <items count="25">
        <item x="3"/>
        <item x="8"/>
        <item x="9"/>
        <item x="23"/>
        <item x="22"/>
        <item x="21"/>
        <item x="2"/>
        <item x="6"/>
        <item x="14"/>
        <item x="16"/>
        <item x="10"/>
        <item x="7"/>
        <item x="11"/>
        <item x="4"/>
        <item x="18"/>
        <item x="1"/>
        <item x="15"/>
        <item x="13"/>
        <item x="12"/>
        <item x="5"/>
        <item x="19"/>
        <item x="0"/>
        <item x="20"/>
        <item x="17"/>
        <item t="default"/>
      </items>
    </pivotField>
    <pivotField compact="0" showAll="0">
      <items count="5">
        <item x="1"/>
        <item x="3"/>
        <item x="0"/>
        <item x="2"/>
        <item t="default"/>
      </items>
    </pivotField>
    <pivotField compact="0" showAll="0">
      <items count="18">
        <item x="6"/>
        <item x="10"/>
        <item x="9"/>
        <item x="5"/>
        <item x="8"/>
        <item x="16"/>
        <item x="15"/>
        <item x="7"/>
        <item x="13"/>
        <item x="4"/>
        <item x="11"/>
        <item x="14"/>
        <item x="2"/>
        <item x="12"/>
        <item x="0"/>
        <item x="3"/>
        <item x="1"/>
        <item t="default"/>
      </items>
    </pivotField>
    <pivotField compact="0" numFmtId="43" showAll="0">
      <items count="22">
        <item x="0"/>
        <item x="2"/>
        <item x="1"/>
        <item x="6"/>
        <item x="18"/>
        <item x="13"/>
        <item x="11"/>
        <item x="9"/>
        <item x="7"/>
        <item x="3"/>
        <item x="20"/>
        <item x="12"/>
        <item x="10"/>
        <item x="4"/>
        <item x="19"/>
        <item x="14"/>
        <item x="17"/>
        <item x="5"/>
        <item x="8"/>
        <item x="16"/>
        <item x="15"/>
        <item t="default"/>
      </items>
    </pivotField>
    <pivotField compact="0" numFmtId="43" showAll="0">
      <items count="31">
        <item x="0"/>
        <item x="23"/>
        <item x="11"/>
        <item x="22"/>
        <item x="27"/>
        <item x="10"/>
        <item x="19"/>
        <item x="15"/>
        <item x="9"/>
        <item x="20"/>
        <item x="18"/>
        <item x="3"/>
        <item x="12"/>
        <item x="5"/>
        <item x="21"/>
        <item x="28"/>
        <item x="14"/>
        <item x="17"/>
        <item x="24"/>
        <item x="16"/>
        <item x="6"/>
        <item x="4"/>
        <item x="7"/>
        <item x="13"/>
        <item x="8"/>
        <item x="29"/>
        <item x="2"/>
        <item x="25"/>
        <item x="1"/>
        <item x="26"/>
        <item t="default"/>
      </items>
    </pivotField>
    <pivotField compact="0" numFmtId="43" showAll="0">
      <items count="23">
        <item x="0"/>
        <item x="3"/>
        <item x="5"/>
        <item x="1"/>
        <item x="14"/>
        <item x="6"/>
        <item x="8"/>
        <item x="4"/>
        <item x="20"/>
        <item x="12"/>
        <item x="15"/>
        <item x="7"/>
        <item x="11"/>
        <item x="19"/>
        <item x="16"/>
        <item x="10"/>
        <item x="17"/>
        <item x="2"/>
        <item x="18"/>
        <item x="21"/>
        <item x="9"/>
        <item x="13"/>
        <item t="default"/>
      </items>
    </pivotField>
    <pivotField compact="0" numFmtId="43" showAll="0">
      <items count="42">
        <item x="0"/>
        <item x="18"/>
        <item x="2"/>
        <item x="15"/>
        <item x="24"/>
        <item x="33"/>
        <item x="11"/>
        <item x="21"/>
        <item x="23"/>
        <item x="30"/>
        <item x="37"/>
        <item x="22"/>
        <item x="1"/>
        <item x="20"/>
        <item x="27"/>
        <item x="10"/>
        <item x="3"/>
        <item x="31"/>
        <item x="8"/>
        <item x="38"/>
        <item x="16"/>
        <item x="25"/>
        <item x="26"/>
        <item x="17"/>
        <item x="9"/>
        <item x="13"/>
        <item x="28"/>
        <item x="14"/>
        <item x="32"/>
        <item x="5"/>
        <item x="39"/>
        <item x="7"/>
        <item x="4"/>
        <item x="29"/>
        <item x="34"/>
        <item x="40"/>
        <item x="12"/>
        <item x="6"/>
        <item x="19"/>
        <item x="35"/>
        <item x="36"/>
        <item t="default"/>
      </items>
    </pivotField>
    <pivotField dataField="1" compact="0" showAll="0">
      <items count="118">
        <item x="1"/>
        <item x="2"/>
        <item x="42"/>
        <item x="44"/>
        <item x="20"/>
        <item x="55"/>
        <item x="114"/>
        <item x="38"/>
        <item x="31"/>
        <item x="48"/>
        <item x="43"/>
        <item x="58"/>
        <item x="76"/>
        <item x="12"/>
        <item x="45"/>
        <item x="102"/>
        <item x="86"/>
        <item x="3"/>
        <item x="47"/>
        <item x="27"/>
        <item x="39"/>
        <item x="50"/>
        <item x="110"/>
        <item x="13"/>
        <item x="70"/>
        <item x="63"/>
        <item x="59"/>
        <item x="53"/>
        <item x="51"/>
        <item x="41"/>
        <item x="22"/>
        <item x="46"/>
        <item x="23"/>
        <item x="24"/>
        <item x="88"/>
        <item x="90"/>
        <item x="14"/>
        <item x="0"/>
        <item x="105"/>
        <item x="109"/>
        <item x="9"/>
        <item x="65"/>
        <item x="108"/>
        <item x="61"/>
        <item x="103"/>
        <item x="26"/>
        <item x="89"/>
        <item x="28"/>
        <item x="81"/>
        <item x="52"/>
        <item x="91"/>
        <item x="29"/>
        <item x="10"/>
        <item x="21"/>
        <item x="107"/>
        <item x="106"/>
        <item x="79"/>
        <item x="60"/>
        <item x="100"/>
        <item x="56"/>
        <item x="104"/>
        <item x="17"/>
        <item x="68"/>
        <item x="77"/>
        <item x="115"/>
        <item x="69"/>
        <item x="19"/>
        <item x="36"/>
        <item x="5"/>
        <item x="80"/>
        <item x="71"/>
        <item x="97"/>
        <item x="112"/>
        <item x="11"/>
        <item x="82"/>
        <item x="54"/>
        <item x="64"/>
        <item x="84"/>
        <item x="111"/>
        <item x="32"/>
        <item x="25"/>
        <item x="92"/>
        <item x="113"/>
        <item x="116"/>
        <item x="35"/>
        <item x="16"/>
        <item x="57"/>
        <item x="66"/>
        <item x="49"/>
        <item x="34"/>
        <item x="98"/>
        <item x="30"/>
        <item x="4"/>
        <item x="96"/>
        <item x="99"/>
        <item x="93"/>
        <item x="67"/>
        <item x="7"/>
        <item x="72"/>
        <item x="15"/>
        <item x="87"/>
        <item x="83"/>
        <item x="37"/>
        <item x="40"/>
        <item x="33"/>
        <item x="75"/>
        <item x="73"/>
        <item x="18"/>
        <item x="74"/>
        <item x="8"/>
        <item x="6"/>
        <item x="62"/>
        <item x="85"/>
        <item x="78"/>
        <item x="101"/>
        <item x="95"/>
        <item x="94"/>
        <item t="default"/>
      </items>
    </pivotField>
  </pivotFields>
  <rowFields count="2">
    <field x="0"/>
    <field x="2"/>
  </rowFields>
  <rowItems count="114">
    <i>
      <x/>
    </i>
    <i r="1">
      <x v="84"/>
    </i>
    <i r="1">
      <x v="108"/>
    </i>
    <i r="1">
      <x v="68"/>
    </i>
    <i r="1">
      <x v="13"/>
    </i>
    <i r="1">
      <x v="27"/>
    </i>
    <i r="1">
      <x v="83"/>
    </i>
    <i r="1">
      <x v="69"/>
    </i>
    <i r="1">
      <x v="101"/>
    </i>
    <i r="1">
      <x v="79"/>
    </i>
    <i r="1">
      <x v="20"/>
    </i>
    <i r="1">
      <x v="92"/>
    </i>
    <i r="1">
      <x v="37"/>
    </i>
    <i r="1">
      <x v="100"/>
    </i>
    <i r="1">
      <x v="89"/>
    </i>
    <i r="1">
      <x v="33"/>
    </i>
    <i r="1">
      <x v="99"/>
    </i>
    <i r="1">
      <x v="98"/>
    </i>
    <i r="1">
      <x v="65"/>
    </i>
    <i r="1">
      <x v="28"/>
    </i>
    <i>
      <x v="1"/>
    </i>
    <i r="1">
      <x v="35"/>
    </i>
    <i r="1">
      <x v="31"/>
    </i>
    <i r="1">
      <x v="57"/>
    </i>
    <i r="1">
      <x v="50"/>
    </i>
    <i r="1">
      <x v="64"/>
    </i>
    <i r="1">
      <x v="91"/>
    </i>
    <i r="1">
      <x v="30"/>
    </i>
    <i r="1">
      <x v="93"/>
    </i>
    <i r="1">
      <x v="46"/>
    </i>
    <i r="1">
      <x v="77"/>
    </i>
    <i r="1">
      <x v="63"/>
    </i>
    <i r="1">
      <x v="55"/>
    </i>
    <i r="1">
      <x v="22"/>
    </i>
    <i r="1">
      <x v="29"/>
    </i>
    <i r="1">
      <x v="107"/>
    </i>
    <i r="1">
      <x v="75"/>
    </i>
    <i r="1">
      <x v="80"/>
    </i>
    <i r="1">
      <x v="82"/>
    </i>
    <i r="1">
      <x v="43"/>
    </i>
    <i r="1">
      <x v="53"/>
    </i>
    <i r="1">
      <x v="106"/>
    </i>
    <i r="1">
      <x v="25"/>
    </i>
    <i r="1">
      <x v="6"/>
    </i>
    <i r="1">
      <x v="78"/>
    </i>
    <i r="1">
      <x v="23"/>
    </i>
    <i r="1">
      <x v="66"/>
    </i>
    <i r="1">
      <x v="103"/>
    </i>
    <i r="1">
      <x v="74"/>
    </i>
    <i r="1">
      <x v="97"/>
    </i>
    <i r="1">
      <x v="73"/>
    </i>
    <i r="1">
      <x v="42"/>
    </i>
    <i r="1">
      <x v="96"/>
    </i>
    <i r="1">
      <x v="110"/>
    </i>
    <i r="1">
      <x v="94"/>
    </i>
    <i r="1">
      <x v="9"/>
    </i>
    <i r="1">
      <x v="10"/>
    </i>
    <i r="1">
      <x v="76"/>
    </i>
    <i r="1">
      <x v="104"/>
    </i>
    <i r="1">
      <x v="81"/>
    </i>
    <i r="1">
      <x v="95"/>
    </i>
    <i r="1">
      <x v="85"/>
    </i>
    <i r="1">
      <x v="102"/>
    </i>
    <i r="1">
      <x v="51"/>
    </i>
    <i r="1">
      <x v="90"/>
    </i>
    <i r="1">
      <x v="88"/>
    </i>
    <i r="1">
      <x/>
    </i>
    <i r="1">
      <x v="86"/>
    </i>
    <i r="1">
      <x v="19"/>
    </i>
    <i r="1">
      <x v="72"/>
    </i>
    <i r="1">
      <x v="49"/>
    </i>
    <i r="1">
      <x v="36"/>
    </i>
    <i r="1">
      <x v="18"/>
    </i>
    <i r="1">
      <x v="109"/>
    </i>
    <i r="1">
      <x v="105"/>
    </i>
    <i r="1">
      <x v="87"/>
    </i>
    <i r="1">
      <x v="71"/>
    </i>
    <i r="1">
      <x v="70"/>
    </i>
    <i r="1">
      <x v="67"/>
    </i>
    <i r="1">
      <x v="62"/>
    </i>
    <i r="1">
      <x v="61"/>
    </i>
    <i r="1">
      <x v="60"/>
    </i>
    <i r="1">
      <x v="59"/>
    </i>
    <i r="1">
      <x v="58"/>
    </i>
    <i r="1">
      <x v="56"/>
    </i>
    <i r="1">
      <x v="54"/>
    </i>
    <i r="1">
      <x v="52"/>
    </i>
    <i r="1">
      <x v="48"/>
    </i>
    <i r="1">
      <x v="47"/>
    </i>
    <i r="1">
      <x v="45"/>
    </i>
    <i r="1">
      <x v="44"/>
    </i>
    <i r="1">
      <x v="41"/>
    </i>
    <i r="1">
      <x v="40"/>
    </i>
    <i r="1">
      <x v="39"/>
    </i>
    <i r="1">
      <x v="38"/>
    </i>
    <i r="1">
      <x v="34"/>
    </i>
    <i r="1">
      <x v="32"/>
    </i>
    <i r="1">
      <x v="26"/>
    </i>
    <i r="1">
      <x v="24"/>
    </i>
    <i r="1">
      <x v="21"/>
    </i>
    <i r="1">
      <x v="17"/>
    </i>
    <i r="1">
      <x v="16"/>
    </i>
    <i r="1">
      <x v="15"/>
    </i>
    <i r="1">
      <x v="14"/>
    </i>
    <i r="1">
      <x v="12"/>
    </i>
    <i r="1">
      <x v="11"/>
    </i>
    <i r="1">
      <x v="8"/>
    </i>
    <i r="1">
      <x v="7"/>
    </i>
    <i r="1">
      <x v="5"/>
    </i>
    <i r="1">
      <x v="4"/>
    </i>
    <i r="1">
      <x v="3"/>
    </i>
    <i r="1">
      <x v="2"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求和项:未回款金额" fld="17" baseField="0" baseItem="0"/>
    <dataField name="求和项:逾期金额" fld="7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117"/>
  <sheetViews>
    <sheetView tabSelected="1" workbookViewId="0">
      <selection activeCell="C9" sqref="C9"/>
    </sheetView>
  </sheetViews>
  <sheetFormatPr defaultColWidth="9.23076923076923" defaultRowHeight="16.8" outlineLevelCol="3"/>
  <cols>
    <col min="1" max="1" width="24.8461538461538"/>
    <col min="2" max="2" width="44.2307692307692"/>
    <col min="3" max="4" width="20.5384615384615"/>
  </cols>
  <sheetData>
    <row r="3" spans="1:4">
      <c r="A3" t="s">
        <v>0</v>
      </c>
      <c r="B3" t="s">
        <v>1</v>
      </c>
      <c r="C3" t="s">
        <v>2</v>
      </c>
      <c r="D3" t="s">
        <v>3</v>
      </c>
    </row>
    <row r="4" spans="1:4">
      <c r="A4" t="s">
        <v>4</v>
      </c>
      <c r="B4"/>
      <c r="C4">
        <v>1508520.01</v>
      </c>
      <c r="D4">
        <v>2414302.01</v>
      </c>
    </row>
    <row r="5" spans="1:4">
      <c r="B5" t="s">
        <v>5</v>
      </c>
      <c r="C5">
        <v>362000</v>
      </c>
      <c r="D5">
        <v>362000</v>
      </c>
    </row>
    <row r="6" spans="1:4">
      <c r="B6" t="s">
        <v>6</v>
      </c>
      <c r="C6">
        <v>327628.8</v>
      </c>
      <c r="D6">
        <v>341128.8</v>
      </c>
    </row>
    <row r="7" spans="1:4">
      <c r="B7" t="s">
        <v>7</v>
      </c>
      <c r="C7">
        <v>316400</v>
      </c>
      <c r="D7">
        <v>316400</v>
      </c>
    </row>
    <row r="8" spans="1:4">
      <c r="B8" t="s">
        <v>8</v>
      </c>
      <c r="C8">
        <v>170222.61</v>
      </c>
      <c r="D8">
        <v>203242.61</v>
      </c>
    </row>
    <row r="9" spans="1:4">
      <c r="B9" t="s">
        <v>9</v>
      </c>
      <c r="C9">
        <v>60373.6</v>
      </c>
      <c r="D9">
        <v>130441.6</v>
      </c>
    </row>
    <row r="10" spans="1:4">
      <c r="B10" t="s">
        <v>10</v>
      </c>
      <c r="C10">
        <v>47500</v>
      </c>
      <c r="D10">
        <v>146545</v>
      </c>
    </row>
    <row r="11" spans="1:4">
      <c r="B11" t="s">
        <v>11</v>
      </c>
      <c r="C11">
        <v>47091.2</v>
      </c>
      <c r="D11">
        <v>320670.2</v>
      </c>
    </row>
    <row r="12" spans="1:4">
      <c r="B12" t="s">
        <v>12</v>
      </c>
      <c r="C12">
        <v>38980.8</v>
      </c>
      <c r="D12">
        <v>38980.8</v>
      </c>
    </row>
    <row r="13" spans="1:4">
      <c r="B13" t="s">
        <v>13</v>
      </c>
      <c r="C13">
        <v>28967</v>
      </c>
      <c r="D13">
        <v>28967</v>
      </c>
    </row>
    <row r="14" spans="1:4">
      <c r="B14" t="s">
        <v>14</v>
      </c>
      <c r="C14">
        <v>26200</v>
      </c>
      <c r="D14">
        <v>151030</v>
      </c>
    </row>
    <row r="15" spans="1:4">
      <c r="B15" t="s">
        <v>15</v>
      </c>
      <c r="C15">
        <v>24000</v>
      </c>
      <c r="D15">
        <v>33240</v>
      </c>
    </row>
    <row r="16" spans="1:4">
      <c r="B16" t="s">
        <v>16</v>
      </c>
      <c r="C16">
        <v>21120</v>
      </c>
      <c r="D16">
        <v>21120</v>
      </c>
    </row>
    <row r="17" spans="1:4">
      <c r="B17" t="s">
        <v>17</v>
      </c>
      <c r="C17">
        <v>16000</v>
      </c>
      <c r="D17">
        <v>16000</v>
      </c>
    </row>
    <row r="18" spans="1:4">
      <c r="B18" t="s">
        <v>18</v>
      </c>
      <c r="C18">
        <v>12936</v>
      </c>
      <c r="D18">
        <v>12936</v>
      </c>
    </row>
    <row r="19" spans="1:4">
      <c r="B19" t="s">
        <v>19</v>
      </c>
      <c r="C19">
        <v>9100</v>
      </c>
      <c r="D19">
        <v>9100</v>
      </c>
    </row>
    <row r="20" spans="1:4">
      <c r="B20" t="s">
        <v>20</v>
      </c>
      <c r="C20">
        <v>0</v>
      </c>
      <c r="D20">
        <v>24000</v>
      </c>
    </row>
    <row r="21" spans="1:4">
      <c r="B21" t="s">
        <v>21</v>
      </c>
      <c r="C21">
        <v>0</v>
      </c>
      <c r="D21">
        <v>61200</v>
      </c>
    </row>
    <row r="22" spans="1:4">
      <c r="B22" t="s">
        <v>22</v>
      </c>
      <c r="C22">
        <v>0</v>
      </c>
      <c r="D22">
        <v>23300</v>
      </c>
    </row>
    <row r="23" spans="1:4">
      <c r="B23" t="s">
        <v>23</v>
      </c>
      <c r="C23">
        <v>0</v>
      </c>
      <c r="D23">
        <v>174000</v>
      </c>
    </row>
    <row r="24" spans="1:4">
      <c r="A24" t="s">
        <v>24</v>
      </c>
      <c r="C24">
        <v>1858606</v>
      </c>
      <c r="D24">
        <v>3049598.6</v>
      </c>
    </row>
    <row r="25" spans="1:4">
      <c r="B25" t="s">
        <v>25</v>
      </c>
      <c r="C25">
        <v>385400</v>
      </c>
      <c r="D25">
        <v>385400</v>
      </c>
    </row>
    <row r="26" spans="1:4">
      <c r="B26" t="s">
        <v>26</v>
      </c>
      <c r="C26">
        <v>233528</v>
      </c>
      <c r="D26">
        <v>343940.8</v>
      </c>
    </row>
    <row r="27" spans="1:4">
      <c r="B27" t="s">
        <v>27</v>
      </c>
      <c r="C27">
        <v>220000</v>
      </c>
      <c r="D27">
        <v>220000</v>
      </c>
    </row>
    <row r="28" spans="1:4">
      <c r="B28" t="s">
        <v>28</v>
      </c>
      <c r="C28">
        <v>144600</v>
      </c>
      <c r="D28">
        <v>144600</v>
      </c>
    </row>
    <row r="29" spans="1:4">
      <c r="B29" t="s">
        <v>29</v>
      </c>
      <c r="C29">
        <v>128680</v>
      </c>
      <c r="D29">
        <v>140560</v>
      </c>
    </row>
    <row r="30" spans="1:4">
      <c r="B30" t="s">
        <v>30</v>
      </c>
      <c r="C30">
        <v>120340</v>
      </c>
      <c r="D30">
        <v>124260</v>
      </c>
    </row>
    <row r="31" spans="1:4">
      <c r="B31" t="s">
        <v>31</v>
      </c>
      <c r="C31">
        <v>84004.2</v>
      </c>
      <c r="D31">
        <v>84004.2</v>
      </c>
    </row>
    <row r="32" spans="1:4">
      <c r="B32" t="s">
        <v>32</v>
      </c>
      <c r="C32">
        <v>72408</v>
      </c>
      <c r="D32">
        <v>82408</v>
      </c>
    </row>
    <row r="33" spans="2:4">
      <c r="B33" t="s">
        <v>33</v>
      </c>
      <c r="C33">
        <v>61000</v>
      </c>
      <c r="D33">
        <v>61000</v>
      </c>
    </row>
    <row r="34" spans="2:4">
      <c r="B34" t="s">
        <v>34</v>
      </c>
      <c r="C34">
        <v>60000</v>
      </c>
      <c r="D34">
        <v>95485</v>
      </c>
    </row>
    <row r="35" spans="2:4">
      <c r="B35" t="s">
        <v>35</v>
      </c>
      <c r="C35">
        <v>39000</v>
      </c>
      <c r="D35">
        <v>52000</v>
      </c>
    </row>
    <row r="36" spans="2:4">
      <c r="B36" t="s">
        <v>36</v>
      </c>
      <c r="C36">
        <v>38572</v>
      </c>
      <c r="D36">
        <v>38572</v>
      </c>
    </row>
    <row r="37" spans="2:4">
      <c r="B37" t="s">
        <v>37</v>
      </c>
      <c r="C37">
        <v>25000</v>
      </c>
      <c r="D37">
        <v>25000</v>
      </c>
    </row>
    <row r="38" spans="2:4">
      <c r="B38" t="s">
        <v>38</v>
      </c>
      <c r="C38">
        <v>24200</v>
      </c>
      <c r="D38">
        <v>24200</v>
      </c>
    </row>
    <row r="39" spans="2:4">
      <c r="B39" t="s">
        <v>39</v>
      </c>
      <c r="C39">
        <v>18700</v>
      </c>
      <c r="D39">
        <v>18700</v>
      </c>
    </row>
    <row r="40" spans="2:4">
      <c r="B40" t="s">
        <v>40</v>
      </c>
      <c r="C40">
        <v>16500</v>
      </c>
      <c r="D40">
        <v>16500</v>
      </c>
    </row>
    <row r="41" spans="2:4">
      <c r="B41" t="s">
        <v>41</v>
      </c>
      <c r="C41">
        <v>15520</v>
      </c>
      <c r="D41">
        <v>15520</v>
      </c>
    </row>
    <row r="42" spans="2:4">
      <c r="B42" t="s">
        <v>42</v>
      </c>
      <c r="C42">
        <v>13650</v>
      </c>
      <c r="D42">
        <v>13650</v>
      </c>
    </row>
    <row r="43" spans="2:4">
      <c r="B43" t="s">
        <v>43</v>
      </c>
      <c r="C43">
        <v>13300</v>
      </c>
      <c r="D43">
        <v>13300</v>
      </c>
    </row>
    <row r="44" spans="2:4">
      <c r="B44" t="s">
        <v>44</v>
      </c>
      <c r="C44">
        <v>11400</v>
      </c>
      <c r="D44">
        <v>11400</v>
      </c>
    </row>
    <row r="45" spans="2:4">
      <c r="B45" t="s">
        <v>45</v>
      </c>
      <c r="C45">
        <v>11000</v>
      </c>
      <c r="D45">
        <v>11000</v>
      </c>
    </row>
    <row r="46" spans="2:4">
      <c r="B46" t="s">
        <v>46</v>
      </c>
      <c r="C46">
        <v>10800</v>
      </c>
      <c r="D46">
        <v>10800</v>
      </c>
    </row>
    <row r="47" spans="2:4">
      <c r="B47" t="s">
        <v>47</v>
      </c>
      <c r="C47">
        <v>10000</v>
      </c>
      <c r="D47">
        <v>10000</v>
      </c>
    </row>
    <row r="48" spans="2:4">
      <c r="B48" t="s">
        <v>48</v>
      </c>
      <c r="C48">
        <v>9000</v>
      </c>
      <c r="D48">
        <v>9000</v>
      </c>
    </row>
    <row r="49" spans="2:4">
      <c r="B49" t="s">
        <v>49</v>
      </c>
      <c r="C49">
        <v>8580</v>
      </c>
      <c r="D49">
        <v>8580</v>
      </c>
    </row>
    <row r="50" spans="2:4">
      <c r="B50" t="s">
        <v>50</v>
      </c>
      <c r="C50">
        <v>8260</v>
      </c>
      <c r="D50">
        <v>8260</v>
      </c>
    </row>
    <row r="51" spans="2:4">
      <c r="B51" t="s">
        <v>51</v>
      </c>
      <c r="C51">
        <v>8176.8</v>
      </c>
      <c r="D51">
        <v>8176.8</v>
      </c>
    </row>
    <row r="52" spans="2:4">
      <c r="B52" t="s">
        <v>52</v>
      </c>
      <c r="C52">
        <v>6660</v>
      </c>
      <c r="D52">
        <v>6660</v>
      </c>
    </row>
    <row r="53" spans="2:4">
      <c r="B53" t="s">
        <v>53</v>
      </c>
      <c r="C53">
        <v>5760</v>
      </c>
      <c r="D53">
        <v>5760</v>
      </c>
    </row>
    <row r="54" spans="2:4">
      <c r="B54" t="s">
        <v>54</v>
      </c>
      <c r="C54">
        <v>5442</v>
      </c>
      <c r="D54">
        <v>5442</v>
      </c>
    </row>
    <row r="55" spans="2:4">
      <c r="B55" t="s">
        <v>55</v>
      </c>
      <c r="C55">
        <v>4800</v>
      </c>
      <c r="D55">
        <v>7200</v>
      </c>
    </row>
    <row r="56" spans="2:4">
      <c r="B56" t="s">
        <v>56</v>
      </c>
      <c r="C56">
        <v>3840</v>
      </c>
      <c r="D56">
        <v>3840</v>
      </c>
    </row>
    <row r="57" spans="2:4">
      <c r="B57" t="s">
        <v>57</v>
      </c>
      <c r="C57">
        <v>3610</v>
      </c>
      <c r="D57">
        <v>3610</v>
      </c>
    </row>
    <row r="58" spans="2:4">
      <c r="B58" t="s">
        <v>58</v>
      </c>
      <c r="C58">
        <v>3560</v>
      </c>
      <c r="D58">
        <v>3560</v>
      </c>
    </row>
    <row r="59" spans="2:4">
      <c r="B59" t="s">
        <v>59</v>
      </c>
      <c r="C59">
        <v>3200</v>
      </c>
      <c r="D59">
        <v>3200</v>
      </c>
    </row>
    <row r="60" spans="2:4">
      <c r="B60" t="s">
        <v>60</v>
      </c>
      <c r="C60">
        <v>3000</v>
      </c>
      <c r="D60">
        <v>3000</v>
      </c>
    </row>
    <row r="61" spans="2:4">
      <c r="B61" t="s">
        <v>61</v>
      </c>
      <c r="C61">
        <v>2960</v>
      </c>
      <c r="D61">
        <v>2960</v>
      </c>
    </row>
    <row r="62" spans="2:4">
      <c r="B62" t="s">
        <v>62</v>
      </c>
      <c r="C62">
        <v>2640</v>
      </c>
      <c r="D62">
        <v>2640</v>
      </c>
    </row>
    <row r="63" spans="2:4">
      <c r="B63" t="s">
        <v>63</v>
      </c>
      <c r="C63">
        <v>2550</v>
      </c>
      <c r="D63">
        <v>2550</v>
      </c>
    </row>
    <row r="64" spans="2:4">
      <c r="B64" t="s">
        <v>64</v>
      </c>
      <c r="C64">
        <v>2400</v>
      </c>
      <c r="D64">
        <v>2400</v>
      </c>
    </row>
    <row r="65" spans="2:4">
      <c r="B65" t="s">
        <v>65</v>
      </c>
      <c r="C65">
        <v>2400</v>
      </c>
      <c r="D65">
        <v>2400</v>
      </c>
    </row>
    <row r="66" spans="2:4">
      <c r="B66" t="s">
        <v>66</v>
      </c>
      <c r="C66">
        <v>2180</v>
      </c>
      <c r="D66">
        <v>2180</v>
      </c>
    </row>
    <row r="67" spans="2:4">
      <c r="B67" t="s">
        <v>67</v>
      </c>
      <c r="C67">
        <v>2175</v>
      </c>
      <c r="D67">
        <v>2175</v>
      </c>
    </row>
    <row r="68" spans="2:4">
      <c r="B68" t="s">
        <v>68</v>
      </c>
      <c r="C68">
        <v>2040</v>
      </c>
      <c r="D68">
        <v>2040</v>
      </c>
    </row>
    <row r="69" spans="2:4">
      <c r="B69" t="s">
        <v>69</v>
      </c>
      <c r="C69">
        <v>1575</v>
      </c>
      <c r="D69">
        <v>1575</v>
      </c>
    </row>
    <row r="70" spans="2:4">
      <c r="B70" t="s">
        <v>70</v>
      </c>
      <c r="C70">
        <v>1350</v>
      </c>
      <c r="D70">
        <v>1350</v>
      </c>
    </row>
    <row r="71" spans="2:4">
      <c r="B71" t="s">
        <v>71</v>
      </c>
      <c r="C71">
        <v>1300</v>
      </c>
      <c r="D71">
        <v>1300</v>
      </c>
    </row>
    <row r="72" spans="2:4">
      <c r="B72" t="s">
        <v>72</v>
      </c>
      <c r="C72">
        <v>1280</v>
      </c>
      <c r="D72">
        <v>1280</v>
      </c>
    </row>
    <row r="73" spans="2:4">
      <c r="B73" t="s">
        <v>73</v>
      </c>
      <c r="C73">
        <v>1065</v>
      </c>
      <c r="D73">
        <v>11715</v>
      </c>
    </row>
    <row r="74" spans="2:4">
      <c r="B74" t="s">
        <v>74</v>
      </c>
      <c r="C74">
        <v>550</v>
      </c>
      <c r="D74">
        <v>550</v>
      </c>
    </row>
    <row r="75" spans="2:4">
      <c r="B75" t="s">
        <v>75</v>
      </c>
      <c r="C75">
        <v>450</v>
      </c>
      <c r="D75">
        <v>450</v>
      </c>
    </row>
    <row r="76" spans="2:4">
      <c r="B76" t="s">
        <v>76</v>
      </c>
      <c r="C76">
        <v>200</v>
      </c>
      <c r="D76">
        <v>200</v>
      </c>
    </row>
    <row r="77" spans="2:4">
      <c r="B77" t="s">
        <v>77</v>
      </c>
      <c r="C77">
        <v>0</v>
      </c>
      <c r="D77">
        <v>350000</v>
      </c>
    </row>
    <row r="78" spans="2:4">
      <c r="B78" t="s">
        <v>78</v>
      </c>
      <c r="C78">
        <v>0</v>
      </c>
      <c r="D78">
        <v>8000</v>
      </c>
    </row>
    <row r="79" spans="2:4">
      <c r="B79" t="s">
        <v>79</v>
      </c>
      <c r="C79">
        <v>0</v>
      </c>
      <c r="D79">
        <v>1872</v>
      </c>
    </row>
    <row r="80" spans="2:4">
      <c r="B80" t="s">
        <v>80</v>
      </c>
      <c r="C80">
        <v>0</v>
      </c>
      <c r="D80">
        <v>7200</v>
      </c>
    </row>
    <row r="81" spans="2:4">
      <c r="B81" t="s">
        <v>81</v>
      </c>
      <c r="C81">
        <v>0</v>
      </c>
      <c r="D81">
        <v>11000</v>
      </c>
    </row>
    <row r="82" spans="2:4">
      <c r="B82" t="s">
        <v>82</v>
      </c>
      <c r="C82">
        <v>0</v>
      </c>
      <c r="D82">
        <v>45000</v>
      </c>
    </row>
    <row r="83" spans="2:4">
      <c r="B83" t="s">
        <v>83</v>
      </c>
      <c r="C83">
        <v>0</v>
      </c>
      <c r="D83">
        <v>2050</v>
      </c>
    </row>
    <row r="84" spans="2:4">
      <c r="B84" t="s">
        <v>84</v>
      </c>
      <c r="C84">
        <v>0</v>
      </c>
      <c r="D84">
        <v>25500</v>
      </c>
    </row>
    <row r="85" spans="2:4">
      <c r="B85" t="s">
        <v>85</v>
      </c>
      <c r="C85">
        <v>0</v>
      </c>
      <c r="D85">
        <v>8400</v>
      </c>
    </row>
    <row r="86" spans="2:4">
      <c r="B86" t="s">
        <v>86</v>
      </c>
      <c r="C86">
        <v>0</v>
      </c>
      <c r="D86">
        <v>8500</v>
      </c>
    </row>
    <row r="87" spans="2:4">
      <c r="B87" t="s">
        <v>87</v>
      </c>
      <c r="C87">
        <v>0</v>
      </c>
      <c r="D87">
        <v>12500</v>
      </c>
    </row>
    <row r="88" spans="2:4">
      <c r="B88" t="s">
        <v>88</v>
      </c>
      <c r="C88">
        <v>0</v>
      </c>
      <c r="D88">
        <v>3500</v>
      </c>
    </row>
    <row r="89" spans="2:4">
      <c r="B89" t="s">
        <v>89</v>
      </c>
      <c r="C89">
        <v>0</v>
      </c>
      <c r="D89">
        <v>17600</v>
      </c>
    </row>
    <row r="90" spans="2:4">
      <c r="B90" t="s">
        <v>90</v>
      </c>
      <c r="C90">
        <v>0</v>
      </c>
      <c r="D90">
        <v>30800</v>
      </c>
    </row>
    <row r="91" spans="2:4">
      <c r="B91" t="s">
        <v>91</v>
      </c>
      <c r="C91">
        <v>0</v>
      </c>
      <c r="D91">
        <v>7420</v>
      </c>
    </row>
    <row r="92" spans="2:4">
      <c r="B92" t="s">
        <v>92</v>
      </c>
      <c r="C92">
        <v>0</v>
      </c>
      <c r="D92">
        <v>200</v>
      </c>
    </row>
    <row r="93" spans="2:4">
      <c r="B93" t="s">
        <v>93</v>
      </c>
      <c r="C93">
        <v>0</v>
      </c>
      <c r="D93">
        <v>64000</v>
      </c>
    </row>
    <row r="94" spans="2:4">
      <c r="B94" t="s">
        <v>94</v>
      </c>
      <c r="C94">
        <v>0</v>
      </c>
      <c r="D94">
        <v>10412</v>
      </c>
    </row>
    <row r="95" spans="2:4">
      <c r="B95" t="s">
        <v>95</v>
      </c>
      <c r="C95">
        <v>0</v>
      </c>
      <c r="D95">
        <v>6500</v>
      </c>
    </row>
    <row r="96" spans="2:4">
      <c r="B96" t="s">
        <v>96</v>
      </c>
      <c r="C96">
        <v>0</v>
      </c>
      <c r="D96">
        <v>84840</v>
      </c>
    </row>
    <row r="97" spans="2:4">
      <c r="B97" t="s">
        <v>97</v>
      </c>
      <c r="C97">
        <v>0</v>
      </c>
      <c r="D97">
        <v>2960</v>
      </c>
    </row>
    <row r="98" spans="2:4">
      <c r="B98" t="s">
        <v>98</v>
      </c>
      <c r="C98">
        <v>0</v>
      </c>
      <c r="D98">
        <v>114500</v>
      </c>
    </row>
    <row r="99" spans="2:4">
      <c r="B99" t="s">
        <v>99</v>
      </c>
      <c r="C99">
        <v>0</v>
      </c>
      <c r="D99">
        <v>300</v>
      </c>
    </row>
    <row r="100" spans="2:4">
      <c r="B100" t="s">
        <v>100</v>
      </c>
      <c r="C100">
        <v>0</v>
      </c>
      <c r="D100">
        <v>24000</v>
      </c>
    </row>
    <row r="101" spans="2:4">
      <c r="B101" t="s">
        <v>101</v>
      </c>
      <c r="C101">
        <v>0</v>
      </c>
      <c r="D101">
        <v>12416.8</v>
      </c>
    </row>
    <row r="102" spans="2:4">
      <c r="B102" t="s">
        <v>102</v>
      </c>
      <c r="C102">
        <v>0</v>
      </c>
      <c r="D102">
        <v>27000</v>
      </c>
    </row>
    <row r="103" spans="2:4">
      <c r="B103" t="s">
        <v>103</v>
      </c>
      <c r="C103">
        <v>0</v>
      </c>
      <c r="D103">
        <v>1250</v>
      </c>
    </row>
    <row r="104" spans="2:4">
      <c r="B104" t="s">
        <v>104</v>
      </c>
      <c r="C104">
        <v>0</v>
      </c>
      <c r="D104">
        <v>1250</v>
      </c>
    </row>
    <row r="105" spans="2:4">
      <c r="B105" t="s">
        <v>105</v>
      </c>
      <c r="C105">
        <v>0</v>
      </c>
      <c r="D105">
        <v>3800</v>
      </c>
    </row>
    <row r="106" spans="2:4">
      <c r="B106" t="s">
        <v>106</v>
      </c>
      <c r="C106">
        <v>0</v>
      </c>
      <c r="D106">
        <v>3240</v>
      </c>
    </row>
    <row r="107" spans="2:4">
      <c r="B107" t="s">
        <v>107</v>
      </c>
      <c r="C107">
        <v>0</v>
      </c>
      <c r="D107">
        <v>11200</v>
      </c>
    </row>
    <row r="108" spans="2:4">
      <c r="B108" t="s">
        <v>108</v>
      </c>
      <c r="C108">
        <v>0</v>
      </c>
      <c r="D108">
        <v>8000</v>
      </c>
    </row>
    <row r="109" spans="2:4">
      <c r="B109" t="s">
        <v>109</v>
      </c>
      <c r="C109">
        <v>0</v>
      </c>
      <c r="D109">
        <v>3536</v>
      </c>
    </row>
    <row r="110" spans="2:4">
      <c r="B110" t="s">
        <v>110</v>
      </c>
      <c r="C110">
        <v>0</v>
      </c>
      <c r="D110">
        <v>9236</v>
      </c>
    </row>
    <row r="111" spans="2:4">
      <c r="B111" t="s">
        <v>111</v>
      </c>
      <c r="C111">
        <v>0</v>
      </c>
      <c r="D111">
        <v>7600</v>
      </c>
    </row>
    <row r="112" spans="2:4">
      <c r="B112" t="s">
        <v>112</v>
      </c>
      <c r="C112">
        <v>0</v>
      </c>
      <c r="D112">
        <v>39600</v>
      </c>
    </row>
    <row r="113" spans="1:4">
      <c r="B113" t="s">
        <v>113</v>
      </c>
      <c r="C113">
        <v>0</v>
      </c>
      <c r="D113">
        <v>3000</v>
      </c>
    </row>
    <row r="114" spans="1:4">
      <c r="B114" t="s">
        <v>114</v>
      </c>
      <c r="C114">
        <v>0</v>
      </c>
      <c r="D114">
        <v>1512</v>
      </c>
    </row>
    <row r="115" spans="1:4">
      <c r="B115" t="s">
        <v>115</v>
      </c>
      <c r="C115">
        <v>0</v>
      </c>
      <c r="D115">
        <v>12500</v>
      </c>
    </row>
    <row r="116" spans="1:4">
      <c r="B116" t="s">
        <v>116</v>
      </c>
      <c r="C116">
        <v>0</v>
      </c>
      <c r="D116">
        <v>1050</v>
      </c>
    </row>
    <row r="117" spans="1:4">
      <c r="A117" t="s">
        <v>117</v>
      </c>
      <c r="C117">
        <v>3367126.01</v>
      </c>
      <c r="D117">
        <v>5463900.61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4"/>
  </sheetPr>
  <dimension ref="A1:U271"/>
  <sheetViews>
    <sheetView zoomScale="90" zoomScaleNormal="90" workbookViewId="0">
      <pane xSplit="4" ySplit="1" topLeftCell="E2" activePane="bottomRight" state="frozen"/>
      <selection/>
      <selection pane="topRight"/>
      <selection pane="bottomLeft"/>
      <selection pane="bottomRight" activeCell="R271" sqref="A1:R271"/>
    </sheetView>
  </sheetViews>
  <sheetFormatPr defaultColWidth="9" defaultRowHeight="16.8"/>
  <cols>
    <col min="1" max="1" width="11.25" style="76" customWidth="1"/>
    <col min="2" max="2" width="6.63461538461539" style="77" customWidth="1"/>
    <col min="3" max="3" width="22.7788461538462" style="76" customWidth="1"/>
    <col min="4" max="4" width="17.5" style="77" customWidth="1"/>
    <col min="5" max="5" width="13.75" style="76" customWidth="1"/>
    <col min="6" max="6" width="10.1346153846154" style="78" customWidth="1"/>
    <col min="7" max="7" width="12.1346153846154" style="78" customWidth="1"/>
    <col min="8" max="8" width="16.0480769230769" style="76" customWidth="1"/>
    <col min="9" max="9" width="9.63461538461538" style="76" customWidth="1"/>
    <col min="10" max="10" width="13.1923076923077" style="77" customWidth="1"/>
    <col min="11" max="11" width="25" style="79" customWidth="1"/>
    <col min="12" max="12" width="15.8365384615385" style="80" customWidth="1"/>
    <col min="13" max="13" width="31.6634615384615" style="81" customWidth="1"/>
    <col min="14" max="16" width="12.3846153846154" style="81" customWidth="1" outlineLevel="1"/>
    <col min="17" max="17" width="12.3846153846154" style="76" customWidth="1" outlineLevel="1"/>
    <col min="18" max="19" width="10.1346153846154" style="76" customWidth="1"/>
    <col min="20" max="20" width="9" style="76" customWidth="1"/>
    <col min="21" max="16384" width="9" style="76"/>
  </cols>
  <sheetData>
    <row r="1" s="74" customFormat="1" ht="19" customHeight="1" spans="1:21">
      <c r="A1" s="82" t="s">
        <v>0</v>
      </c>
      <c r="B1" s="83" t="s">
        <v>118</v>
      </c>
      <c r="C1" s="83" t="s">
        <v>1</v>
      </c>
      <c r="D1" s="83" t="s">
        <v>119</v>
      </c>
      <c r="E1" s="84" t="s">
        <v>120</v>
      </c>
      <c r="F1" s="85" t="s">
        <v>121</v>
      </c>
      <c r="G1" s="85" t="s">
        <v>122</v>
      </c>
      <c r="H1" s="83" t="s">
        <v>123</v>
      </c>
      <c r="I1" s="83" t="s">
        <v>124</v>
      </c>
      <c r="J1" s="83" t="s">
        <v>125</v>
      </c>
      <c r="K1" s="86" t="s">
        <v>126</v>
      </c>
      <c r="L1" s="87" t="s">
        <v>127</v>
      </c>
      <c r="M1" s="88" t="s">
        <v>128</v>
      </c>
      <c r="N1" s="89" t="s">
        <v>129</v>
      </c>
      <c r="O1" s="89" t="s">
        <v>130</v>
      </c>
      <c r="P1" s="89" t="s">
        <v>131</v>
      </c>
      <c r="Q1" s="90" t="s">
        <v>132</v>
      </c>
      <c r="R1" s="74" t="s">
        <v>133</v>
      </c>
      <c r="T1" s="74" t="s">
        <v>134</v>
      </c>
    </row>
    <row r="2" s="75" customFormat="1" ht="19" customHeight="1" spans="1:21">
      <c r="A2" s="91" t="s">
        <v>24</v>
      </c>
      <c r="B2" s="75" t="s">
        <v>135</v>
      </c>
      <c r="C2" s="75" t="s">
        <v>60</v>
      </c>
      <c r="D2" s="92" t="s">
        <v>136</v>
      </c>
      <c r="E2" s="93" t="s">
        <v>137</v>
      </c>
      <c r="F2" s="94">
        <v>46150</v>
      </c>
      <c r="G2" s="94">
        <v>46163</v>
      </c>
      <c r="H2" s="95">
        <v>3000</v>
      </c>
      <c r="I2" s="93">
        <v>10</v>
      </c>
      <c r="J2" s="92" t="str">
        <f>LOOKUP(I2,{0,31,61,91,181,366,10000},{"0-30天","31-60天","61-90天","91-180天","181-365天","365天以上"})</f>
        <v>0-30天</v>
      </c>
      <c r="K2" s="96">
        <v>46234</v>
      </c>
      <c r="L2" s="97" t="s">
        <v>138</v>
      </c>
      <c r="M2" s="98" t="s">
        <v>139</v>
      </c>
      <c r="N2" s="99">
        <v>0</v>
      </c>
      <c r="O2" s="99">
        <v>0</v>
      </c>
      <c r="P2" s="99">
        <v>0</v>
      </c>
      <c r="Q2" s="100">
        <v>0</v>
      </c>
      <c r="R2" s="75">
        <f>H2-SUM(N2:Q2)</f>
        <v>3000</v>
      </c>
      <c r="S2" s="75">
        <f t="shared" ref="S2:S46" si="0">MONTH(K2)</f>
        <v>7</v>
      </c>
      <c r="U2" s="75">
        <f t="shared" ref="U2:U47" si="1">H2-N2-O2-P2-Q2</f>
        <v>3000</v>
      </c>
    </row>
    <row r="3" s="75" customFormat="1" ht="19" customHeight="1" spans="1:21">
      <c r="A3" s="91" t="s">
        <v>24</v>
      </c>
      <c r="B3" s="75" t="s">
        <v>135</v>
      </c>
      <c r="C3" s="75" t="s">
        <v>106</v>
      </c>
      <c r="D3" s="92" t="s">
        <v>140</v>
      </c>
      <c r="E3" s="93" t="s">
        <v>141</v>
      </c>
      <c r="F3" s="94">
        <v>46086</v>
      </c>
      <c r="G3" s="94">
        <v>46099</v>
      </c>
      <c r="H3" s="95">
        <v>3000</v>
      </c>
      <c r="I3" s="93">
        <v>74</v>
      </c>
      <c r="J3" s="92" t="str">
        <f>LOOKUP(I3,{0,31,61,91,181,366,10000},{"0-30天","31-60天","61-90天","91-180天","181-365天","365天以上"})</f>
        <v>61-90天</v>
      </c>
      <c r="K3" s="96">
        <v>46203</v>
      </c>
      <c r="L3" s="97" t="s">
        <v>142</v>
      </c>
      <c r="M3" s="98"/>
      <c r="N3" s="99">
        <v>0</v>
      </c>
      <c r="O3" s="99">
        <v>0</v>
      </c>
      <c r="P3" s="99">
        <v>0</v>
      </c>
      <c r="Q3" s="100">
        <v>3000</v>
      </c>
      <c r="R3" s="75">
        <f t="shared" ref="R3:R66" si="2">H3-SUM(N3:Q3)</f>
        <v>0</v>
      </c>
      <c r="S3" s="75">
        <f t="shared" si="0"/>
        <v>6</v>
      </c>
      <c r="U3" s="75">
        <f t="shared" si="1"/>
        <v>0</v>
      </c>
    </row>
    <row r="4" s="75" customFormat="1" ht="19" customHeight="1" spans="1:21">
      <c r="A4" s="91" t="s">
        <v>24</v>
      </c>
      <c r="B4" s="75" t="s">
        <v>135</v>
      </c>
      <c r="C4" s="75" t="s">
        <v>106</v>
      </c>
      <c r="D4" s="92" t="s">
        <v>143</v>
      </c>
      <c r="E4" s="93" t="s">
        <v>144</v>
      </c>
      <c r="F4" s="94">
        <v>46091</v>
      </c>
      <c r="G4" s="94">
        <v>46104</v>
      </c>
      <c r="H4" s="95">
        <v>240</v>
      </c>
      <c r="I4" s="93">
        <v>69</v>
      </c>
      <c r="J4" s="92" t="str">
        <f>LOOKUP(I4,{0,31,61,91,181,366,10000},{"0-30天","31-60天","61-90天","91-180天","181-365天","365天以上"})</f>
        <v>61-90天</v>
      </c>
      <c r="K4" s="96" t="s">
        <v>145</v>
      </c>
      <c r="L4" s="97"/>
      <c r="M4" s="98"/>
      <c r="N4" s="99">
        <v>0</v>
      </c>
      <c r="O4" s="99">
        <v>0</v>
      </c>
      <c r="P4" s="99">
        <v>0</v>
      </c>
      <c r="Q4" s="100">
        <v>240</v>
      </c>
      <c r="R4" s="75">
        <f t="shared" si="2"/>
        <v>0</v>
      </c>
      <c r="S4" s="75">
        <v>6</v>
      </c>
      <c r="U4" s="75">
        <f t="shared" si="1"/>
        <v>0</v>
      </c>
    </row>
    <row r="5" s="75" customFormat="1" ht="19" customHeight="1" spans="1:21">
      <c r="A5" s="91" t="s">
        <v>24</v>
      </c>
      <c r="B5" s="75" t="s">
        <v>135</v>
      </c>
      <c r="C5" s="75" t="s">
        <v>105</v>
      </c>
      <c r="D5" s="92" t="s">
        <v>146</v>
      </c>
      <c r="E5" s="93" t="s">
        <v>147</v>
      </c>
      <c r="F5" s="94">
        <v>46154</v>
      </c>
      <c r="G5" s="94">
        <v>46167</v>
      </c>
      <c r="H5" s="95">
        <v>3800</v>
      </c>
      <c r="I5" s="93">
        <v>6</v>
      </c>
      <c r="J5" s="92" t="str">
        <f>LOOKUP(I5,{0,31,61,91,181,366,10000},{"0-30天","31-60天","61-90天","91-180天","181-365天","365天以上"})</f>
        <v>0-30天</v>
      </c>
      <c r="K5" s="96">
        <v>46203</v>
      </c>
      <c r="L5" s="97" t="s">
        <v>142</v>
      </c>
      <c r="M5" s="98"/>
      <c r="N5" s="99">
        <v>0</v>
      </c>
      <c r="O5" s="99">
        <v>0</v>
      </c>
      <c r="P5" s="99">
        <v>0</v>
      </c>
      <c r="Q5" s="100">
        <v>3800</v>
      </c>
      <c r="R5" s="75">
        <f t="shared" si="2"/>
        <v>0</v>
      </c>
      <c r="S5" s="75">
        <f t="shared" si="0"/>
        <v>6</v>
      </c>
      <c r="U5" s="75">
        <f t="shared" si="1"/>
        <v>0</v>
      </c>
    </row>
    <row r="6" s="75" customFormat="1" ht="19" customHeight="1" spans="1:21">
      <c r="A6" s="91" t="s">
        <v>24</v>
      </c>
      <c r="B6" s="75" t="s">
        <v>135</v>
      </c>
      <c r="C6" s="75" t="s">
        <v>104</v>
      </c>
      <c r="D6" s="92" t="s">
        <v>148</v>
      </c>
      <c r="E6" s="93" t="s">
        <v>149</v>
      </c>
      <c r="F6" s="94">
        <v>46160</v>
      </c>
      <c r="G6" s="94">
        <v>46173</v>
      </c>
      <c r="H6" s="95">
        <v>1250</v>
      </c>
      <c r="I6" s="93">
        <v>0</v>
      </c>
      <c r="J6" s="92" t="str">
        <f>LOOKUP(I6,{0,31,61,91,181,366,10000},{"0-30天","31-60天","61-90天","91-180天","181-365天","365天以上"})</f>
        <v>0-30天</v>
      </c>
      <c r="K6" s="96">
        <v>46203</v>
      </c>
      <c r="L6" s="97" t="s">
        <v>142</v>
      </c>
      <c r="M6" s="98"/>
      <c r="N6" s="99">
        <v>0</v>
      </c>
      <c r="O6" s="99">
        <v>0</v>
      </c>
      <c r="P6" s="99">
        <v>1250</v>
      </c>
      <c r="Q6" s="100">
        <v>0</v>
      </c>
      <c r="R6" s="75">
        <f t="shared" si="2"/>
        <v>0</v>
      </c>
      <c r="S6" s="75">
        <v>6</v>
      </c>
      <c r="U6" s="75">
        <f t="shared" si="1"/>
        <v>0</v>
      </c>
    </row>
    <row r="7" s="75" customFormat="1" ht="19" customHeight="1" spans="1:21">
      <c r="A7" s="91" t="s">
        <v>24</v>
      </c>
      <c r="B7" s="75" t="s">
        <v>135</v>
      </c>
      <c r="C7" s="75" t="s">
        <v>76</v>
      </c>
      <c r="D7" s="92" t="s">
        <v>150</v>
      </c>
      <c r="E7" s="93" t="s">
        <v>151</v>
      </c>
      <c r="F7" s="94">
        <v>46106</v>
      </c>
      <c r="G7" s="94">
        <v>46119</v>
      </c>
      <c r="H7" s="95">
        <v>200</v>
      </c>
      <c r="I7" s="93">
        <v>54</v>
      </c>
      <c r="J7" s="92" t="str">
        <f>LOOKUP(I7,{0,31,61,91,181,366,10000},{"0-30天","31-60天","61-90天","91-180天","181-365天","365天以上"})</f>
        <v>31-60天</v>
      </c>
      <c r="K7" s="96">
        <v>46203</v>
      </c>
      <c r="L7" s="97" t="s">
        <v>142</v>
      </c>
      <c r="M7" s="98"/>
      <c r="N7" s="99">
        <v>0</v>
      </c>
      <c r="O7" s="99">
        <v>0</v>
      </c>
      <c r="P7" s="99">
        <v>0</v>
      </c>
      <c r="Q7" s="100">
        <v>0</v>
      </c>
      <c r="R7" s="75">
        <f t="shared" si="2"/>
        <v>200</v>
      </c>
      <c r="S7" s="75">
        <f t="shared" si="0"/>
        <v>6</v>
      </c>
      <c r="U7" s="75">
        <f t="shared" si="1"/>
        <v>200</v>
      </c>
    </row>
    <row r="8" s="75" customFormat="1" ht="19" customHeight="1" spans="1:21">
      <c r="A8" s="91" t="s">
        <v>24</v>
      </c>
      <c r="B8" s="75" t="s">
        <v>135</v>
      </c>
      <c r="C8" s="75" t="s">
        <v>72</v>
      </c>
      <c r="D8" s="92" t="s">
        <v>152</v>
      </c>
      <c r="E8" s="93" t="s">
        <v>153</v>
      </c>
      <c r="F8" s="94">
        <v>46151</v>
      </c>
      <c r="G8" s="94">
        <v>46164</v>
      </c>
      <c r="H8" s="95">
        <v>1280</v>
      </c>
      <c r="I8" s="93">
        <v>9</v>
      </c>
      <c r="J8" s="92" t="str">
        <f>LOOKUP(I8,{0,31,61,91,181,366,10000},{"0-30天","31-60天","61-90天","91-180天","181-365天","365天以上"})</f>
        <v>0-30天</v>
      </c>
      <c r="K8" s="96">
        <v>46203</v>
      </c>
      <c r="L8" s="97" t="s">
        <v>142</v>
      </c>
      <c r="M8" s="98"/>
      <c r="N8" s="99">
        <v>0</v>
      </c>
      <c r="O8" s="99">
        <v>0</v>
      </c>
      <c r="P8" s="99">
        <v>0</v>
      </c>
      <c r="Q8" s="100">
        <v>0</v>
      </c>
      <c r="R8" s="75">
        <f t="shared" si="2"/>
        <v>1280</v>
      </c>
      <c r="S8" s="75">
        <f t="shared" si="0"/>
        <v>6</v>
      </c>
      <c r="U8" s="75">
        <f t="shared" si="1"/>
        <v>1280</v>
      </c>
    </row>
    <row r="9" s="75" customFormat="1" ht="19" customHeight="1" spans="1:21">
      <c r="A9" s="91" t="s">
        <v>24</v>
      </c>
      <c r="B9" s="75" t="s">
        <v>135</v>
      </c>
      <c r="C9" s="75" t="s">
        <v>37</v>
      </c>
      <c r="D9" s="92" t="s">
        <v>154</v>
      </c>
      <c r="E9" s="93" t="s">
        <v>155</v>
      </c>
      <c r="F9" s="94">
        <v>46120</v>
      </c>
      <c r="G9" s="94">
        <v>46133</v>
      </c>
      <c r="H9" s="95">
        <v>25000</v>
      </c>
      <c r="I9" s="93">
        <v>40</v>
      </c>
      <c r="J9" s="92" t="str">
        <f>LOOKUP(I9,{0,31,61,91,181,366,10000},{"0-30天","31-60天","61-90天","91-180天","181-365天","365天以上"})</f>
        <v>31-60天</v>
      </c>
      <c r="K9" s="96">
        <v>46203</v>
      </c>
      <c r="L9" s="97" t="s">
        <v>142</v>
      </c>
      <c r="M9" s="98"/>
      <c r="N9" s="99">
        <v>0</v>
      </c>
      <c r="O9" s="99">
        <v>0</v>
      </c>
      <c r="P9" s="99">
        <v>0</v>
      </c>
      <c r="Q9" s="100">
        <v>0</v>
      </c>
      <c r="R9" s="75">
        <f t="shared" si="2"/>
        <v>25000</v>
      </c>
      <c r="S9" s="75">
        <f t="shared" si="0"/>
        <v>6</v>
      </c>
      <c r="U9" s="75">
        <f t="shared" si="1"/>
        <v>25000</v>
      </c>
    </row>
    <row r="10" s="75" customFormat="1" ht="19" customHeight="1" spans="1:21">
      <c r="A10" s="91" t="s">
        <v>24</v>
      </c>
      <c r="B10" s="75" t="s">
        <v>135</v>
      </c>
      <c r="C10" s="75" t="s">
        <v>49</v>
      </c>
      <c r="D10" s="92" t="s">
        <v>156</v>
      </c>
      <c r="E10" s="93" t="s">
        <v>157</v>
      </c>
      <c r="F10" s="94">
        <v>46099</v>
      </c>
      <c r="G10" s="94">
        <v>46129</v>
      </c>
      <c r="H10" s="95">
        <v>8580</v>
      </c>
      <c r="I10" s="93">
        <v>44</v>
      </c>
      <c r="J10" s="92" t="str">
        <f>LOOKUP(I10,{0,31,61,91,181,366,10000},{"0-30天","31-60天","61-90天","91-180天","181-365天","365天以上"})</f>
        <v>31-60天</v>
      </c>
      <c r="K10" s="96">
        <v>46203</v>
      </c>
      <c r="L10" s="97" t="s">
        <v>138</v>
      </c>
      <c r="M10" s="98" t="s">
        <v>158</v>
      </c>
      <c r="N10" s="99">
        <v>0</v>
      </c>
      <c r="O10" s="99">
        <v>0</v>
      </c>
      <c r="P10" s="99">
        <v>0</v>
      </c>
      <c r="Q10" s="100">
        <v>0</v>
      </c>
      <c r="R10" s="75">
        <f t="shared" si="2"/>
        <v>8580</v>
      </c>
      <c r="S10" s="75">
        <f t="shared" si="0"/>
        <v>6</v>
      </c>
      <c r="U10" s="75">
        <f t="shared" si="1"/>
        <v>8580</v>
      </c>
    </row>
    <row r="11" s="75" customFormat="1" ht="19" customHeight="1" spans="1:21">
      <c r="A11" s="91" t="s">
        <v>24</v>
      </c>
      <c r="B11" s="75" t="s">
        <v>135</v>
      </c>
      <c r="C11" s="75" t="s">
        <v>27</v>
      </c>
      <c r="D11" s="92" t="s">
        <v>159</v>
      </c>
      <c r="E11" s="93" t="s">
        <v>160</v>
      </c>
      <c r="F11" s="94">
        <v>46121</v>
      </c>
      <c r="G11" s="94">
        <v>46151</v>
      </c>
      <c r="H11" s="95">
        <v>92500</v>
      </c>
      <c r="I11" s="93">
        <v>22</v>
      </c>
      <c r="J11" s="92" t="str">
        <f>LOOKUP(I11,{0,31,61,91,181,366,10000},{"0-30天","31-60天","61-90天","91-180天","181-365天","365天以上"})</f>
        <v>0-30天</v>
      </c>
      <c r="K11" s="96">
        <v>46234</v>
      </c>
      <c r="L11" s="97" t="s">
        <v>142</v>
      </c>
      <c r="M11" s="98" t="s">
        <v>161</v>
      </c>
      <c r="N11" s="99">
        <v>0</v>
      </c>
      <c r="O11" s="99">
        <v>0</v>
      </c>
      <c r="P11" s="99">
        <v>0</v>
      </c>
      <c r="Q11" s="100">
        <v>0</v>
      </c>
      <c r="R11" s="75">
        <f t="shared" si="2"/>
        <v>92500</v>
      </c>
      <c r="S11" s="75">
        <f t="shared" si="0"/>
        <v>7</v>
      </c>
      <c r="U11" s="75">
        <f t="shared" si="1"/>
        <v>92500</v>
      </c>
    </row>
    <row r="12" s="75" customFormat="1" ht="19" customHeight="1" spans="1:21">
      <c r="A12" s="91" t="s">
        <v>24</v>
      </c>
      <c r="B12" s="75" t="s">
        <v>135</v>
      </c>
      <c r="C12" s="75" t="s">
        <v>27</v>
      </c>
      <c r="D12" s="92" t="s">
        <v>162</v>
      </c>
      <c r="E12" s="93" t="s">
        <v>163</v>
      </c>
      <c r="F12" s="94">
        <v>46125</v>
      </c>
      <c r="G12" s="94">
        <v>46155</v>
      </c>
      <c r="H12" s="95">
        <v>40000</v>
      </c>
      <c r="I12" s="93">
        <v>18</v>
      </c>
      <c r="J12" s="92" t="str">
        <f>LOOKUP(I12,{0,31,61,91,181,366,10000},{"0-30天","31-60天","61-90天","91-180天","181-365天","365天以上"})</f>
        <v>0-30天</v>
      </c>
      <c r="K12" s="96">
        <v>46234</v>
      </c>
      <c r="L12" s="97"/>
      <c r="M12" s="98"/>
      <c r="N12" s="99">
        <v>0</v>
      </c>
      <c r="O12" s="99">
        <v>0</v>
      </c>
      <c r="P12" s="99">
        <v>0</v>
      </c>
      <c r="Q12" s="100">
        <v>0</v>
      </c>
      <c r="R12" s="75">
        <f t="shared" si="2"/>
        <v>40000</v>
      </c>
      <c r="S12" s="75">
        <f t="shared" si="0"/>
        <v>7</v>
      </c>
      <c r="U12" s="75">
        <f t="shared" si="1"/>
        <v>40000</v>
      </c>
    </row>
    <row r="13" s="75" customFormat="1" ht="19" customHeight="1" spans="1:21">
      <c r="A13" s="91" t="s">
        <v>24</v>
      </c>
      <c r="B13" s="75" t="s">
        <v>135</v>
      </c>
      <c r="C13" s="75" t="s">
        <v>27</v>
      </c>
      <c r="D13" s="92" t="s">
        <v>164</v>
      </c>
      <c r="E13" s="93" t="s">
        <v>165</v>
      </c>
      <c r="F13" s="94">
        <v>46125</v>
      </c>
      <c r="G13" s="94">
        <v>46155</v>
      </c>
      <c r="H13" s="95">
        <v>87500</v>
      </c>
      <c r="I13" s="93">
        <v>18</v>
      </c>
      <c r="J13" s="92" t="str">
        <f>LOOKUP(I13,{0,31,61,91,181,366,10000},{"0-30天","31-60天","61-90天","91-180天","181-365天","365天以上"})</f>
        <v>0-30天</v>
      </c>
      <c r="K13" s="96">
        <v>46234</v>
      </c>
      <c r="L13" s="97"/>
      <c r="M13" s="98"/>
      <c r="N13" s="99">
        <v>0</v>
      </c>
      <c r="O13" s="99">
        <v>0</v>
      </c>
      <c r="P13" s="99">
        <v>0</v>
      </c>
      <c r="Q13" s="100">
        <v>0</v>
      </c>
      <c r="R13" s="75">
        <f t="shared" si="2"/>
        <v>87500</v>
      </c>
      <c r="S13" s="75">
        <f t="shared" si="0"/>
        <v>7</v>
      </c>
      <c r="U13" s="75">
        <f t="shared" si="1"/>
        <v>87500</v>
      </c>
    </row>
    <row r="14" s="75" customFormat="1" ht="19" customHeight="1" spans="1:21">
      <c r="A14" s="91" t="s">
        <v>24</v>
      </c>
      <c r="B14" s="75" t="s">
        <v>135</v>
      </c>
      <c r="C14" s="75" t="s">
        <v>87</v>
      </c>
      <c r="D14" s="92" t="s">
        <v>166</v>
      </c>
      <c r="E14" s="93" t="s">
        <v>167</v>
      </c>
      <c r="F14" s="94">
        <v>46127</v>
      </c>
      <c r="G14" s="94">
        <v>46157</v>
      </c>
      <c r="H14" s="95">
        <v>12500</v>
      </c>
      <c r="I14" s="93">
        <v>16</v>
      </c>
      <c r="J14" s="92" t="str">
        <f>LOOKUP(I14,{0,31,61,91,181,366,10000},{"0-30天","31-60天","61-90天","91-180天","181-365天","365天以上"})</f>
        <v>0-30天</v>
      </c>
      <c r="K14" s="96">
        <v>46203</v>
      </c>
      <c r="L14" s="97" t="s">
        <v>142</v>
      </c>
      <c r="M14" s="98"/>
      <c r="N14" s="99">
        <v>0</v>
      </c>
      <c r="O14" s="99">
        <v>0</v>
      </c>
      <c r="P14" s="99">
        <v>0</v>
      </c>
      <c r="Q14" s="100">
        <v>12500</v>
      </c>
      <c r="R14" s="75">
        <f t="shared" si="2"/>
        <v>0</v>
      </c>
      <c r="S14" s="75">
        <f t="shared" si="0"/>
        <v>6</v>
      </c>
      <c r="U14" s="75">
        <f t="shared" si="1"/>
        <v>0</v>
      </c>
    </row>
    <row r="15" s="75" customFormat="1" ht="19" customHeight="1" spans="1:21">
      <c r="A15" s="91" t="s">
        <v>24</v>
      </c>
      <c r="B15" s="75" t="s">
        <v>135</v>
      </c>
      <c r="C15" s="75" t="s">
        <v>50</v>
      </c>
      <c r="D15" s="92" t="s">
        <v>168</v>
      </c>
      <c r="E15" s="93" t="s">
        <v>169</v>
      </c>
      <c r="F15" s="94">
        <v>46034</v>
      </c>
      <c r="G15" s="94">
        <v>46047</v>
      </c>
      <c r="H15" s="95">
        <v>3200</v>
      </c>
      <c r="I15" s="93">
        <v>126</v>
      </c>
      <c r="J15" s="92" t="str">
        <f>LOOKUP(I15,{0,31,61,91,181,366,10000},{"0-30天","31-60天","61-90天","91-180天","181-365天","365天以上"})</f>
        <v>91-180天</v>
      </c>
      <c r="K15" s="96">
        <v>46234</v>
      </c>
      <c r="L15" s="97" t="s">
        <v>138</v>
      </c>
      <c r="M15" s="98" t="s">
        <v>170</v>
      </c>
      <c r="N15" s="99">
        <v>0</v>
      </c>
      <c r="O15" s="99">
        <v>0</v>
      </c>
      <c r="P15" s="99">
        <v>0</v>
      </c>
      <c r="Q15" s="100">
        <v>0</v>
      </c>
      <c r="R15" s="75">
        <f t="shared" si="2"/>
        <v>3200</v>
      </c>
      <c r="S15" s="75">
        <f t="shared" si="0"/>
        <v>7</v>
      </c>
      <c r="U15" s="75">
        <f t="shared" si="1"/>
        <v>3200</v>
      </c>
    </row>
    <row r="16" s="75" customFormat="1" ht="19" customHeight="1" spans="1:21">
      <c r="A16" s="91" t="s">
        <v>24</v>
      </c>
      <c r="B16" s="75" t="s">
        <v>135</v>
      </c>
      <c r="C16" s="75" t="s">
        <v>50</v>
      </c>
      <c r="D16" s="92" t="s">
        <v>171</v>
      </c>
      <c r="E16" s="93" t="s">
        <v>172</v>
      </c>
      <c r="F16" s="94">
        <v>46155</v>
      </c>
      <c r="G16" s="94">
        <v>46168</v>
      </c>
      <c r="H16" s="95">
        <v>5060</v>
      </c>
      <c r="I16" s="93">
        <v>5</v>
      </c>
      <c r="J16" s="92" t="str">
        <f>LOOKUP(I16,{0,31,61,91,181,366,10000},{"0-30天","31-60天","61-90天","91-180天","181-365天","365天以上"})</f>
        <v>0-30天</v>
      </c>
      <c r="K16" s="96">
        <v>46234</v>
      </c>
      <c r="L16" s="97"/>
      <c r="M16" s="98"/>
      <c r="N16" s="99">
        <v>0</v>
      </c>
      <c r="O16" s="99">
        <v>0</v>
      </c>
      <c r="P16" s="99">
        <v>0</v>
      </c>
      <c r="Q16" s="100">
        <v>0</v>
      </c>
      <c r="R16" s="75">
        <f t="shared" si="2"/>
        <v>5060</v>
      </c>
      <c r="S16" s="75">
        <f t="shared" si="0"/>
        <v>7</v>
      </c>
      <c r="U16" s="75">
        <f t="shared" si="1"/>
        <v>5060</v>
      </c>
    </row>
    <row r="17" s="75" customFormat="1" ht="19" customHeight="1" spans="1:21">
      <c r="A17" s="91" t="s">
        <v>24</v>
      </c>
      <c r="B17" s="75" t="s">
        <v>173</v>
      </c>
      <c r="C17" s="75" t="s">
        <v>114</v>
      </c>
      <c r="D17" s="92" t="s">
        <v>174</v>
      </c>
      <c r="E17" s="93" t="s">
        <v>175</v>
      </c>
      <c r="F17" s="94">
        <v>46140</v>
      </c>
      <c r="G17" s="94">
        <v>46170</v>
      </c>
      <c r="H17" s="95">
        <v>1512</v>
      </c>
      <c r="I17" s="93">
        <v>3</v>
      </c>
      <c r="J17" s="92" t="str">
        <f>LOOKUP(I17,{0,31,61,91,181,366,10000},{"0-30天","31-60天","61-90天","91-180天","181-365天","365天以上"})</f>
        <v>0-30天</v>
      </c>
      <c r="K17" s="96" t="s">
        <v>176</v>
      </c>
      <c r="L17" s="97" t="s">
        <v>142</v>
      </c>
      <c r="M17" s="98"/>
      <c r="N17" s="99">
        <v>1512</v>
      </c>
      <c r="O17" s="99">
        <v>0</v>
      </c>
      <c r="P17" s="99">
        <v>0</v>
      </c>
      <c r="Q17" s="100">
        <v>0</v>
      </c>
      <c r="R17" s="75">
        <f t="shared" si="2"/>
        <v>0</v>
      </c>
      <c r="S17" s="75">
        <v>6</v>
      </c>
      <c r="U17" s="75">
        <f t="shared" si="1"/>
        <v>0</v>
      </c>
    </row>
    <row r="18" s="75" customFormat="1" ht="19" customHeight="1" spans="1:21">
      <c r="A18" s="91" t="s">
        <v>24</v>
      </c>
      <c r="B18" s="75" t="s">
        <v>173</v>
      </c>
      <c r="C18" s="75" t="s">
        <v>113</v>
      </c>
      <c r="D18" s="92" t="s">
        <v>177</v>
      </c>
      <c r="E18" s="93" t="s">
        <v>178</v>
      </c>
      <c r="F18" s="94">
        <v>46157</v>
      </c>
      <c r="G18" s="94">
        <v>46170</v>
      </c>
      <c r="H18" s="95">
        <v>3000</v>
      </c>
      <c r="I18" s="93">
        <v>3</v>
      </c>
      <c r="J18" s="92" t="str">
        <f>LOOKUP(I18,{0,31,61,91,181,366,10000},{"0-30天","31-60天","61-90天","91-180天","181-365天","365天以上"})</f>
        <v>0-30天</v>
      </c>
      <c r="K18" s="96">
        <v>46203</v>
      </c>
      <c r="L18" s="97" t="s">
        <v>142</v>
      </c>
      <c r="M18" s="98"/>
      <c r="N18" s="99">
        <v>0</v>
      </c>
      <c r="O18" s="99">
        <v>0</v>
      </c>
      <c r="P18" s="99">
        <v>0</v>
      </c>
      <c r="Q18" s="100">
        <v>3000</v>
      </c>
      <c r="R18" s="75">
        <f t="shared" si="2"/>
        <v>0</v>
      </c>
      <c r="S18" s="75">
        <f t="shared" si="0"/>
        <v>6</v>
      </c>
      <c r="U18" s="75">
        <f t="shared" si="1"/>
        <v>0</v>
      </c>
    </row>
    <row r="19" s="75" customFormat="1" ht="19" customHeight="1" spans="1:21">
      <c r="A19" s="91" t="s">
        <v>24</v>
      </c>
      <c r="B19" s="75" t="s">
        <v>173</v>
      </c>
      <c r="C19" s="75" t="s">
        <v>112</v>
      </c>
      <c r="D19" s="92" t="s">
        <v>179</v>
      </c>
      <c r="E19" s="93" t="s">
        <v>180</v>
      </c>
      <c r="F19" s="94">
        <v>46132</v>
      </c>
      <c r="G19" s="94">
        <v>46162</v>
      </c>
      <c r="H19" s="95">
        <v>9600</v>
      </c>
      <c r="I19" s="93">
        <v>11</v>
      </c>
      <c r="J19" s="92" t="str">
        <f>LOOKUP(I19,{0,31,61,91,181,366,10000},{"0-30天","31-60天","61-90天","91-180天","181-365天","365天以上"})</f>
        <v>0-30天</v>
      </c>
      <c r="K19" s="96">
        <v>46200</v>
      </c>
      <c r="L19" s="97" t="s">
        <v>142</v>
      </c>
      <c r="M19" s="98"/>
      <c r="N19" s="99">
        <v>0</v>
      </c>
      <c r="O19" s="99">
        <v>0</v>
      </c>
      <c r="P19" s="99">
        <v>0</v>
      </c>
      <c r="Q19" s="100">
        <v>9600</v>
      </c>
      <c r="R19" s="75">
        <f t="shared" si="2"/>
        <v>0</v>
      </c>
      <c r="S19" s="75">
        <f t="shared" si="0"/>
        <v>6</v>
      </c>
      <c r="U19" s="75">
        <f t="shared" si="1"/>
        <v>0</v>
      </c>
    </row>
    <row r="20" s="75" customFormat="1" ht="19" customHeight="1" spans="1:21">
      <c r="A20" s="91" t="s">
        <v>24</v>
      </c>
      <c r="B20" s="75" t="s">
        <v>173</v>
      </c>
      <c r="C20" s="75" t="s">
        <v>112</v>
      </c>
      <c r="D20" s="92" t="s">
        <v>181</v>
      </c>
      <c r="E20" s="93" t="s">
        <v>182</v>
      </c>
      <c r="F20" s="94">
        <v>46136</v>
      </c>
      <c r="G20" s="94">
        <v>46166</v>
      </c>
      <c r="H20" s="95">
        <v>30000</v>
      </c>
      <c r="I20" s="93">
        <v>7</v>
      </c>
      <c r="J20" s="92" t="str">
        <f>LOOKUP(I20,{0,31,61,91,181,366,10000},{"0-30天","31-60天","61-90天","91-180天","181-365天","365天以上"})</f>
        <v>0-30天</v>
      </c>
      <c r="K20" s="96">
        <v>46203</v>
      </c>
      <c r="L20" s="97" t="s">
        <v>142</v>
      </c>
      <c r="M20" s="98"/>
      <c r="N20" s="99">
        <v>0</v>
      </c>
      <c r="O20" s="99">
        <v>0</v>
      </c>
      <c r="P20" s="99">
        <v>0</v>
      </c>
      <c r="Q20" s="100">
        <v>30000</v>
      </c>
      <c r="R20" s="75">
        <f t="shared" si="2"/>
        <v>0</v>
      </c>
      <c r="S20" s="75">
        <f t="shared" si="0"/>
        <v>6</v>
      </c>
      <c r="U20" s="75">
        <f t="shared" si="1"/>
        <v>0</v>
      </c>
    </row>
    <row r="21" s="75" customFormat="1" ht="19" customHeight="1" spans="1:21">
      <c r="A21" s="91" t="s">
        <v>24</v>
      </c>
      <c r="B21" s="75" t="s">
        <v>173</v>
      </c>
      <c r="C21" s="75" t="s">
        <v>47</v>
      </c>
      <c r="D21" s="92" t="s">
        <v>183</v>
      </c>
      <c r="E21" s="93" t="s">
        <v>184</v>
      </c>
      <c r="F21" s="94">
        <v>46001</v>
      </c>
      <c r="G21" s="94">
        <v>46031</v>
      </c>
      <c r="H21" s="95">
        <v>10000</v>
      </c>
      <c r="I21" s="93">
        <v>142</v>
      </c>
      <c r="J21" s="92" t="str">
        <f>LOOKUP(I21,{0,31,61,91,181,366,10000},{"0-30天","31-60天","61-90天","91-180天","181-365天","365天以上"})</f>
        <v>91-180天</v>
      </c>
      <c r="K21" s="101">
        <v>46218</v>
      </c>
      <c r="L21" s="97"/>
      <c r="M21" s="98"/>
      <c r="N21" s="99">
        <v>0</v>
      </c>
      <c r="O21" s="99">
        <v>0</v>
      </c>
      <c r="P21" s="99">
        <v>0</v>
      </c>
      <c r="Q21" s="100">
        <v>0</v>
      </c>
      <c r="R21" s="75">
        <f t="shared" si="2"/>
        <v>10000</v>
      </c>
      <c r="S21" s="75">
        <f t="shared" si="0"/>
        <v>7</v>
      </c>
      <c r="U21" s="75">
        <f t="shared" si="1"/>
        <v>10000</v>
      </c>
    </row>
    <row r="22" s="75" customFormat="1" ht="19" customHeight="1" spans="1:21">
      <c r="A22" s="91" t="s">
        <v>24</v>
      </c>
      <c r="B22" s="75" t="s">
        <v>173</v>
      </c>
      <c r="C22" s="75" t="s">
        <v>73</v>
      </c>
      <c r="D22" s="92" t="s">
        <v>185</v>
      </c>
      <c r="E22" s="93" t="s">
        <v>186</v>
      </c>
      <c r="F22" s="94">
        <v>46098</v>
      </c>
      <c r="G22" s="94">
        <v>46111</v>
      </c>
      <c r="H22" s="95">
        <v>10650</v>
      </c>
      <c r="I22" s="93">
        <v>62</v>
      </c>
      <c r="J22" s="92" t="str">
        <f>LOOKUP(I22,{0,31,61,91,181,366,10000},{"0-30天","31-60天","61-90天","91-180天","181-365天","365天以上"})</f>
        <v>61-90天</v>
      </c>
      <c r="K22" s="96">
        <v>46203</v>
      </c>
      <c r="L22" s="97" t="s">
        <v>142</v>
      </c>
      <c r="M22" s="98"/>
      <c r="N22" s="99">
        <v>0</v>
      </c>
      <c r="O22" s="99">
        <v>0</v>
      </c>
      <c r="P22" s="99">
        <v>0</v>
      </c>
      <c r="Q22" s="100">
        <v>10650</v>
      </c>
      <c r="R22" s="75">
        <f t="shared" si="2"/>
        <v>0</v>
      </c>
      <c r="S22" s="75">
        <f t="shared" si="0"/>
        <v>6</v>
      </c>
      <c r="U22" s="75">
        <f t="shared" si="1"/>
        <v>0</v>
      </c>
    </row>
    <row r="23" s="75" customFormat="1" ht="19" customHeight="1" spans="1:21">
      <c r="A23" s="91" t="s">
        <v>24</v>
      </c>
      <c r="B23" s="75" t="s">
        <v>173</v>
      </c>
      <c r="C23" s="75" t="s">
        <v>73</v>
      </c>
      <c r="D23" s="92" t="s">
        <v>187</v>
      </c>
      <c r="E23" s="93" t="s">
        <v>188</v>
      </c>
      <c r="F23" s="94">
        <v>46142</v>
      </c>
      <c r="G23" s="94">
        <v>46155</v>
      </c>
      <c r="H23" s="95">
        <v>1065</v>
      </c>
      <c r="I23" s="93">
        <v>18</v>
      </c>
      <c r="J23" s="92" t="str">
        <f>LOOKUP(I23,{0,31,61,91,181,366,10000},{"0-30天","31-60天","61-90天","91-180天","181-365天","365天以上"})</f>
        <v>0-30天</v>
      </c>
      <c r="K23" s="96">
        <v>46203</v>
      </c>
      <c r="L23" s="97" t="s">
        <v>142</v>
      </c>
      <c r="M23" s="98"/>
      <c r="N23" s="99">
        <v>0</v>
      </c>
      <c r="O23" s="99">
        <v>0</v>
      </c>
      <c r="P23" s="99">
        <v>0</v>
      </c>
      <c r="Q23" s="100">
        <v>0</v>
      </c>
      <c r="R23" s="75">
        <f t="shared" si="2"/>
        <v>1065</v>
      </c>
      <c r="S23" s="75">
        <f t="shared" si="0"/>
        <v>6</v>
      </c>
      <c r="U23" s="75">
        <f t="shared" si="1"/>
        <v>1065</v>
      </c>
    </row>
    <row r="24" s="75" customFormat="1" ht="19" customHeight="1" spans="1:21">
      <c r="A24" s="91" t="s">
        <v>24</v>
      </c>
      <c r="B24" s="75" t="s">
        <v>189</v>
      </c>
      <c r="C24" s="75" t="s">
        <v>108</v>
      </c>
      <c r="D24" s="92" t="s">
        <v>190</v>
      </c>
      <c r="E24" s="93" t="s">
        <v>191</v>
      </c>
      <c r="F24" s="94">
        <v>46132</v>
      </c>
      <c r="G24" s="94">
        <v>46162</v>
      </c>
      <c r="H24" s="95">
        <v>4000</v>
      </c>
      <c r="I24" s="93">
        <v>11</v>
      </c>
      <c r="J24" s="92" t="str">
        <f>LOOKUP(I24,{0,31,61,91,181,366,10000},{"0-30天","31-60天","61-90天","91-180天","181-365天","365天以上"})</f>
        <v>0-30天</v>
      </c>
      <c r="K24" s="96">
        <v>46203</v>
      </c>
      <c r="L24" s="97" t="s">
        <v>142</v>
      </c>
      <c r="M24" s="98"/>
      <c r="N24" s="99">
        <v>0</v>
      </c>
      <c r="O24" s="99">
        <v>0</v>
      </c>
      <c r="P24" s="99">
        <v>0</v>
      </c>
      <c r="Q24" s="100">
        <v>4000</v>
      </c>
      <c r="R24" s="75">
        <f t="shared" si="2"/>
        <v>0</v>
      </c>
      <c r="S24" s="75">
        <f t="shared" si="0"/>
        <v>6</v>
      </c>
      <c r="U24" s="75">
        <f t="shared" si="1"/>
        <v>0</v>
      </c>
    </row>
    <row r="25" s="75" customFormat="1" ht="19" customHeight="1" spans="1:21">
      <c r="A25" s="91" t="s">
        <v>24</v>
      </c>
      <c r="B25" s="75" t="s">
        <v>189</v>
      </c>
      <c r="C25" s="75" t="s">
        <v>108</v>
      </c>
      <c r="D25" s="92" t="s">
        <v>192</v>
      </c>
      <c r="E25" s="93" t="s">
        <v>193</v>
      </c>
      <c r="F25" s="94">
        <v>46132</v>
      </c>
      <c r="G25" s="94">
        <v>46162</v>
      </c>
      <c r="H25" s="95">
        <v>4000</v>
      </c>
      <c r="I25" s="93">
        <v>11</v>
      </c>
      <c r="J25" s="92" t="str">
        <f>LOOKUP(I25,{0,31,61,91,181,366,10000},{"0-30天","31-60天","61-90天","91-180天","181-365天","365天以上"})</f>
        <v>0-30天</v>
      </c>
      <c r="K25" s="96">
        <v>46203</v>
      </c>
      <c r="L25" s="97" t="s">
        <v>142</v>
      </c>
      <c r="M25" s="98"/>
      <c r="N25" s="99">
        <v>0</v>
      </c>
      <c r="O25" s="99">
        <v>0</v>
      </c>
      <c r="P25" s="99">
        <v>0</v>
      </c>
      <c r="Q25" s="100">
        <v>4000</v>
      </c>
      <c r="R25" s="75">
        <f t="shared" si="2"/>
        <v>0</v>
      </c>
      <c r="S25" s="75">
        <f t="shared" si="0"/>
        <v>6</v>
      </c>
      <c r="U25" s="75">
        <f t="shared" si="1"/>
        <v>0</v>
      </c>
    </row>
    <row r="26" s="75" customFormat="1" ht="19" customHeight="1" spans="1:21">
      <c r="A26" s="91" t="s">
        <v>24</v>
      </c>
      <c r="B26" s="75" t="s">
        <v>189</v>
      </c>
      <c r="C26" s="75" t="s">
        <v>107</v>
      </c>
      <c r="D26" s="92" t="s">
        <v>194</v>
      </c>
      <c r="E26" s="93" t="s">
        <v>195</v>
      </c>
      <c r="F26" s="94">
        <v>46101</v>
      </c>
      <c r="G26" s="94">
        <v>46131</v>
      </c>
      <c r="H26" s="95">
        <v>7600</v>
      </c>
      <c r="I26" s="93">
        <v>42</v>
      </c>
      <c r="J26" s="92" t="str">
        <f>LOOKUP(I26,{0,31,61,91,181,366,10000},{"0-30天","31-60天","61-90天","91-180天","181-365天","365天以上"})</f>
        <v>31-60天</v>
      </c>
      <c r="K26" s="96" t="s">
        <v>196</v>
      </c>
      <c r="L26" s="97"/>
      <c r="M26" s="98"/>
      <c r="N26" s="99">
        <v>0</v>
      </c>
      <c r="O26" s="99">
        <v>0</v>
      </c>
      <c r="P26" s="99">
        <v>0</v>
      </c>
      <c r="Q26" s="100">
        <v>7600</v>
      </c>
      <c r="R26" s="75">
        <f t="shared" si="2"/>
        <v>0</v>
      </c>
      <c r="S26" s="75">
        <v>6</v>
      </c>
      <c r="U26" s="75">
        <f t="shared" si="1"/>
        <v>0</v>
      </c>
    </row>
    <row r="27" s="75" customFormat="1" ht="19" customHeight="1" spans="1:21">
      <c r="A27" s="91" t="s">
        <v>24</v>
      </c>
      <c r="B27" s="75" t="s">
        <v>189</v>
      </c>
      <c r="C27" s="75" t="s">
        <v>107</v>
      </c>
      <c r="D27" s="92" t="s">
        <v>197</v>
      </c>
      <c r="E27" s="93" t="s">
        <v>198</v>
      </c>
      <c r="F27" s="94">
        <v>46127</v>
      </c>
      <c r="G27" s="94">
        <v>46157</v>
      </c>
      <c r="H27" s="95">
        <v>3600</v>
      </c>
      <c r="I27" s="93">
        <v>16</v>
      </c>
      <c r="J27" s="92" t="str">
        <f>LOOKUP(I27,{0,31,61,91,181,366,10000},{"0-30天","31-60天","61-90天","91-180天","181-365天","365天以上"})</f>
        <v>0-30天</v>
      </c>
      <c r="K27" s="96" t="s">
        <v>196</v>
      </c>
      <c r="L27" s="97"/>
      <c r="M27" s="98"/>
      <c r="N27" s="99">
        <v>0</v>
      </c>
      <c r="O27" s="99">
        <v>0</v>
      </c>
      <c r="P27" s="99">
        <v>0</v>
      </c>
      <c r="Q27" s="100">
        <v>3600</v>
      </c>
      <c r="R27" s="75">
        <f t="shared" si="2"/>
        <v>0</v>
      </c>
      <c r="S27" s="75">
        <v>6</v>
      </c>
      <c r="U27" s="75">
        <f t="shared" si="1"/>
        <v>0</v>
      </c>
    </row>
    <row r="28" s="75" customFormat="1" ht="19" customHeight="1" spans="1:21">
      <c r="A28" s="91" t="s">
        <v>24</v>
      </c>
      <c r="B28" s="75" t="s">
        <v>189</v>
      </c>
      <c r="C28" s="75" t="s">
        <v>103</v>
      </c>
      <c r="D28" s="92" t="s">
        <v>199</v>
      </c>
      <c r="E28" s="93" t="s">
        <v>200</v>
      </c>
      <c r="F28" s="94">
        <v>46136</v>
      </c>
      <c r="G28" s="94">
        <v>46149</v>
      </c>
      <c r="H28" s="95">
        <v>1250</v>
      </c>
      <c r="I28" s="93">
        <v>24</v>
      </c>
      <c r="J28" s="92" t="str">
        <f>LOOKUP(I28,{0,31,61,91,181,366,10000},{"0-30天","31-60天","61-90天","91-180天","181-365天","365天以上"})</f>
        <v>0-30天</v>
      </c>
      <c r="K28" s="96">
        <v>46203</v>
      </c>
      <c r="L28" s="97" t="s">
        <v>142</v>
      </c>
      <c r="M28" s="98"/>
      <c r="N28" s="99">
        <v>1250</v>
      </c>
      <c r="O28" s="99">
        <v>0</v>
      </c>
      <c r="P28" s="99">
        <v>0</v>
      </c>
      <c r="Q28" s="100">
        <v>0</v>
      </c>
      <c r="R28" s="75">
        <f t="shared" si="2"/>
        <v>0</v>
      </c>
      <c r="S28" s="75">
        <f t="shared" si="0"/>
        <v>6</v>
      </c>
      <c r="U28" s="75">
        <f t="shared" si="1"/>
        <v>0</v>
      </c>
    </row>
    <row r="29" s="75" customFormat="1" ht="19" customHeight="1" spans="1:21">
      <c r="A29" s="91" t="s">
        <v>24</v>
      </c>
      <c r="B29" s="75" t="s">
        <v>189</v>
      </c>
      <c r="C29" s="75" t="s">
        <v>102</v>
      </c>
      <c r="D29" s="92" t="s">
        <v>201</v>
      </c>
      <c r="E29" s="93" t="s">
        <v>202</v>
      </c>
      <c r="F29" s="94">
        <v>46098</v>
      </c>
      <c r="G29" s="94">
        <v>46161</v>
      </c>
      <c r="H29" s="95">
        <v>1000</v>
      </c>
      <c r="I29" s="93">
        <v>12</v>
      </c>
      <c r="J29" s="92" t="str">
        <f>LOOKUP(I29,{0,31,61,91,181,366,10000},{"0-30天","31-60天","61-90天","91-180天","181-365天","365天以上"})</f>
        <v>0-30天</v>
      </c>
      <c r="K29" s="96">
        <v>46203</v>
      </c>
      <c r="L29" s="97" t="s">
        <v>142</v>
      </c>
      <c r="M29" s="98"/>
      <c r="N29" s="99">
        <v>0</v>
      </c>
      <c r="O29" s="99">
        <v>0</v>
      </c>
      <c r="P29" s="99">
        <v>0</v>
      </c>
      <c r="Q29" s="100">
        <v>1000</v>
      </c>
      <c r="R29" s="75">
        <f t="shared" si="2"/>
        <v>0</v>
      </c>
      <c r="S29" s="75">
        <f t="shared" si="0"/>
        <v>6</v>
      </c>
      <c r="U29" s="75">
        <f t="shared" si="1"/>
        <v>0</v>
      </c>
    </row>
    <row r="30" s="75" customFormat="1" ht="19" customHeight="1" spans="1:21">
      <c r="A30" s="91" t="s">
        <v>24</v>
      </c>
      <c r="B30" s="75" t="s">
        <v>189</v>
      </c>
      <c r="C30" s="75" t="s">
        <v>102</v>
      </c>
      <c r="D30" s="92" t="s">
        <v>203</v>
      </c>
      <c r="E30" s="93" t="s">
        <v>204</v>
      </c>
      <c r="F30" s="94">
        <v>46098</v>
      </c>
      <c r="G30" s="94">
        <v>46161</v>
      </c>
      <c r="H30" s="95">
        <v>26000</v>
      </c>
      <c r="I30" s="93">
        <v>12</v>
      </c>
      <c r="J30" s="92" t="str">
        <f>LOOKUP(I30,{0,31,61,91,181,366,10000},{"0-30天","31-60天","61-90天","91-180天","181-365天","365天以上"})</f>
        <v>0-30天</v>
      </c>
      <c r="K30" s="96">
        <v>46203</v>
      </c>
      <c r="L30" s="97" t="s">
        <v>142</v>
      </c>
      <c r="M30" s="98"/>
      <c r="N30" s="99">
        <v>0</v>
      </c>
      <c r="O30" s="99">
        <v>0</v>
      </c>
      <c r="P30" s="99">
        <v>0</v>
      </c>
      <c r="Q30" s="100">
        <v>26000</v>
      </c>
      <c r="R30" s="75">
        <f t="shared" si="2"/>
        <v>0</v>
      </c>
      <c r="S30" s="75">
        <f t="shared" si="0"/>
        <v>6</v>
      </c>
      <c r="U30" s="75">
        <f t="shared" si="1"/>
        <v>0</v>
      </c>
    </row>
    <row r="31" s="75" customFormat="1" ht="19" customHeight="1" spans="1:21">
      <c r="A31" s="91" t="s">
        <v>24</v>
      </c>
      <c r="B31" s="75" t="s">
        <v>189</v>
      </c>
      <c r="C31" s="75" t="s">
        <v>69</v>
      </c>
      <c r="D31" s="92" t="s">
        <v>205</v>
      </c>
      <c r="E31" s="93" t="s">
        <v>206</v>
      </c>
      <c r="F31" s="94">
        <v>46120</v>
      </c>
      <c r="G31" s="94">
        <v>46150</v>
      </c>
      <c r="H31" s="95">
        <v>1575</v>
      </c>
      <c r="I31" s="93">
        <v>23</v>
      </c>
      <c r="J31" s="92" t="str">
        <f>LOOKUP(I31,{0,31,61,91,181,366,10000},{"0-30天","31-60天","61-90天","91-180天","181-365天","365天以上"})</f>
        <v>0-30天</v>
      </c>
      <c r="K31" s="96">
        <v>46203</v>
      </c>
      <c r="L31" s="97" t="s">
        <v>142</v>
      </c>
      <c r="M31" s="98"/>
      <c r="N31" s="99">
        <v>0</v>
      </c>
      <c r="O31" s="99">
        <v>0</v>
      </c>
      <c r="P31" s="99">
        <v>0</v>
      </c>
      <c r="Q31" s="100">
        <v>0</v>
      </c>
      <c r="R31" s="75">
        <f t="shared" si="2"/>
        <v>1575</v>
      </c>
      <c r="S31" s="75">
        <f t="shared" si="0"/>
        <v>6</v>
      </c>
      <c r="U31" s="75">
        <f t="shared" si="1"/>
        <v>1575</v>
      </c>
    </row>
    <row r="32" s="75" customFormat="1" ht="19" customHeight="1" spans="1:21">
      <c r="A32" s="91" t="s">
        <v>24</v>
      </c>
      <c r="B32" s="75" t="s">
        <v>189</v>
      </c>
      <c r="C32" s="75" t="s">
        <v>62</v>
      </c>
      <c r="D32" s="92" t="s">
        <v>207</v>
      </c>
      <c r="E32" s="93" t="s">
        <v>208</v>
      </c>
      <c r="F32" s="94">
        <v>46140</v>
      </c>
      <c r="G32" s="94">
        <v>46170</v>
      </c>
      <c r="H32" s="95">
        <v>2640</v>
      </c>
      <c r="I32" s="93">
        <v>3</v>
      </c>
      <c r="J32" s="92" t="str">
        <f>LOOKUP(I32,{0,31,61,91,181,366,10000},{"0-30天","31-60天","61-90天","91-180天","181-365天","365天以上"})</f>
        <v>0-30天</v>
      </c>
      <c r="K32" s="96">
        <v>46234</v>
      </c>
      <c r="L32" s="97"/>
      <c r="M32" s="98"/>
      <c r="N32" s="99">
        <v>0</v>
      </c>
      <c r="O32" s="99">
        <v>0</v>
      </c>
      <c r="P32" s="99">
        <v>0</v>
      </c>
      <c r="Q32" s="100">
        <v>0</v>
      </c>
      <c r="R32" s="75">
        <f t="shared" si="2"/>
        <v>2640</v>
      </c>
      <c r="S32" s="75">
        <f t="shared" si="0"/>
        <v>7</v>
      </c>
      <c r="U32" s="75">
        <f t="shared" si="1"/>
        <v>2640</v>
      </c>
    </row>
    <row r="33" s="75" customFormat="1" ht="19" customHeight="1" spans="1:21">
      <c r="A33" s="91" t="s">
        <v>24</v>
      </c>
      <c r="B33" s="75" t="s">
        <v>189</v>
      </c>
      <c r="C33" s="75" t="s">
        <v>77</v>
      </c>
      <c r="D33" s="92" t="s">
        <v>209</v>
      </c>
      <c r="E33" s="93" t="s">
        <v>210</v>
      </c>
      <c r="F33" s="94">
        <v>46119</v>
      </c>
      <c r="G33" s="94">
        <v>46149</v>
      </c>
      <c r="H33" s="95">
        <v>231000</v>
      </c>
      <c r="I33" s="93">
        <v>24</v>
      </c>
      <c r="J33" s="92" t="str">
        <f>LOOKUP(I33,{0,31,61,91,181,366,10000},{"0-30天","31-60天","61-90天","91-180天","181-365天","365天以上"})</f>
        <v>0-30天</v>
      </c>
      <c r="K33" s="96" t="s">
        <v>196</v>
      </c>
      <c r="L33" s="97" t="s">
        <v>142</v>
      </c>
      <c r="M33" s="98"/>
      <c r="N33" s="99">
        <v>0</v>
      </c>
      <c r="O33" s="99">
        <v>231000</v>
      </c>
      <c r="P33" s="99">
        <v>0</v>
      </c>
      <c r="Q33" s="100">
        <v>0</v>
      </c>
      <c r="R33" s="75">
        <f t="shared" si="2"/>
        <v>0</v>
      </c>
      <c r="S33" s="75">
        <v>6</v>
      </c>
      <c r="U33" s="75">
        <f t="shared" si="1"/>
        <v>0</v>
      </c>
    </row>
    <row r="34" s="75" customFormat="1" ht="19" customHeight="1" spans="1:21">
      <c r="A34" s="91" t="s">
        <v>24</v>
      </c>
      <c r="B34" s="75" t="s">
        <v>189</v>
      </c>
      <c r="C34" s="75" t="s">
        <v>77</v>
      </c>
      <c r="D34" s="92" t="s">
        <v>211</v>
      </c>
      <c r="E34" s="93" t="s">
        <v>212</v>
      </c>
      <c r="F34" s="94">
        <v>46119</v>
      </c>
      <c r="G34" s="94">
        <v>46149</v>
      </c>
      <c r="H34" s="95">
        <v>119000</v>
      </c>
      <c r="I34" s="93">
        <v>24</v>
      </c>
      <c r="J34" s="92" t="str">
        <f>LOOKUP(I34,{0,31,61,91,181,366,10000},{"0-30天","31-60天","61-90天","91-180天","181-365天","365天以上"})</f>
        <v>0-30天</v>
      </c>
      <c r="K34" s="96" t="s">
        <v>196</v>
      </c>
      <c r="L34" s="97" t="s">
        <v>142</v>
      </c>
      <c r="M34" s="98"/>
      <c r="N34" s="99">
        <v>0</v>
      </c>
      <c r="O34" s="99">
        <v>119000</v>
      </c>
      <c r="P34" s="99">
        <v>0</v>
      </c>
      <c r="Q34" s="100">
        <v>0</v>
      </c>
      <c r="R34" s="75">
        <f t="shared" si="2"/>
        <v>0</v>
      </c>
      <c r="S34" s="75">
        <v>6</v>
      </c>
      <c r="U34" s="75">
        <f t="shared" si="1"/>
        <v>0</v>
      </c>
    </row>
    <row r="35" s="75" customFormat="1" ht="19" customHeight="1" spans="1:21">
      <c r="A35" s="91" t="s">
        <v>24</v>
      </c>
      <c r="B35" s="75" t="s">
        <v>213</v>
      </c>
      <c r="C35" s="75" t="s">
        <v>111</v>
      </c>
      <c r="D35" s="92" t="s">
        <v>214</v>
      </c>
      <c r="E35" s="93" t="s">
        <v>215</v>
      </c>
      <c r="F35" s="94">
        <v>46160</v>
      </c>
      <c r="G35" s="94">
        <v>46173</v>
      </c>
      <c r="H35" s="95">
        <v>7600</v>
      </c>
      <c r="I35" s="93">
        <v>0</v>
      </c>
      <c r="J35" s="92" t="str">
        <f>LOOKUP(I35,{0,31,61,91,181,366,10000},{"0-30天","31-60天","61-90天","91-180天","181-365天","365天以上"})</f>
        <v>0-30天</v>
      </c>
      <c r="K35" s="96">
        <v>46203</v>
      </c>
      <c r="L35" s="97" t="s">
        <v>142</v>
      </c>
      <c r="M35" s="98"/>
      <c r="N35" s="99">
        <v>0</v>
      </c>
      <c r="O35" s="99">
        <v>0</v>
      </c>
      <c r="P35" s="99">
        <v>0</v>
      </c>
      <c r="Q35" s="100">
        <v>7600</v>
      </c>
      <c r="R35" s="75">
        <f t="shared" si="2"/>
        <v>0</v>
      </c>
      <c r="S35" s="75">
        <f t="shared" ref="S35:S45" si="3">MONTH(K35)</f>
        <v>6</v>
      </c>
      <c r="U35" s="75">
        <f t="shared" si="1"/>
        <v>0</v>
      </c>
    </row>
    <row r="36" s="75" customFormat="1" ht="19" customHeight="1" spans="1:21">
      <c r="A36" s="91" t="s">
        <v>24</v>
      </c>
      <c r="B36" s="75" t="s">
        <v>213</v>
      </c>
      <c r="C36" s="75" t="s">
        <v>100</v>
      </c>
      <c r="D36" s="92" t="s">
        <v>216</v>
      </c>
      <c r="E36" s="93" t="s">
        <v>217</v>
      </c>
      <c r="F36" s="94">
        <v>45901</v>
      </c>
      <c r="G36" s="94">
        <v>45901</v>
      </c>
      <c r="H36" s="95">
        <v>8000</v>
      </c>
      <c r="I36" s="93">
        <v>272</v>
      </c>
      <c r="J36" s="92" t="str">
        <f>LOOKUP(I36,{0,31,61,91,181,366,10000},{"0-30天","31-60天","61-90天","91-180天","181-365天","365天以上"})</f>
        <v>181-365天</v>
      </c>
      <c r="K36" s="96" t="s">
        <v>196</v>
      </c>
      <c r="L36" s="97" t="s">
        <v>218</v>
      </c>
      <c r="M36" s="98" t="s">
        <v>219</v>
      </c>
      <c r="N36" s="99">
        <v>0</v>
      </c>
      <c r="O36" s="99">
        <v>0</v>
      </c>
      <c r="P36" s="99">
        <v>8000</v>
      </c>
      <c r="Q36" s="100">
        <v>0</v>
      </c>
      <c r="R36" s="75">
        <f t="shared" si="2"/>
        <v>0</v>
      </c>
      <c r="S36" s="75">
        <v>6</v>
      </c>
      <c r="U36" s="75">
        <f t="shared" si="1"/>
        <v>0</v>
      </c>
    </row>
    <row r="37" s="75" customFormat="1" ht="19" customHeight="1" spans="1:21">
      <c r="A37" s="91" t="s">
        <v>24</v>
      </c>
      <c r="B37" s="75" t="s">
        <v>213</v>
      </c>
      <c r="C37" s="75" t="s">
        <v>100</v>
      </c>
      <c r="D37" s="92" t="s">
        <v>220</v>
      </c>
      <c r="E37" s="93" t="s">
        <v>221</v>
      </c>
      <c r="F37" s="94">
        <v>45929</v>
      </c>
      <c r="G37" s="94">
        <v>45959</v>
      </c>
      <c r="H37" s="95">
        <v>8000</v>
      </c>
      <c r="I37" s="93">
        <v>214</v>
      </c>
      <c r="J37" s="92" t="str">
        <f>LOOKUP(I37,{0,31,61,91,181,366,10000},{"0-30天","31-60天","61-90天","91-180天","181-365天","365天以上"})</f>
        <v>181-365天</v>
      </c>
      <c r="K37" s="96" t="s">
        <v>196</v>
      </c>
      <c r="L37" s="97" t="s">
        <v>218</v>
      </c>
      <c r="M37" s="98"/>
      <c r="N37" s="99">
        <v>0</v>
      </c>
      <c r="O37" s="99">
        <v>0</v>
      </c>
      <c r="P37" s="99">
        <v>0</v>
      </c>
      <c r="Q37" s="100">
        <v>8000</v>
      </c>
      <c r="R37" s="75">
        <f t="shared" si="2"/>
        <v>0</v>
      </c>
      <c r="S37" s="75">
        <v>6</v>
      </c>
      <c r="U37" s="75">
        <f t="shared" si="1"/>
        <v>0</v>
      </c>
    </row>
    <row r="38" s="75" customFormat="1" ht="19" customHeight="1" spans="1:21">
      <c r="A38" s="91" t="s">
        <v>24</v>
      </c>
      <c r="B38" s="75" t="s">
        <v>213</v>
      </c>
      <c r="C38" s="75" t="s">
        <v>100</v>
      </c>
      <c r="D38" s="92" t="s">
        <v>222</v>
      </c>
      <c r="E38" s="93" t="s">
        <v>223</v>
      </c>
      <c r="F38" s="94">
        <v>45973</v>
      </c>
      <c r="G38" s="94">
        <v>46003</v>
      </c>
      <c r="H38" s="95">
        <v>8000</v>
      </c>
      <c r="I38" s="93">
        <v>170</v>
      </c>
      <c r="J38" s="92" t="str">
        <f>LOOKUP(I38,{0,31,61,91,181,366,10000},{"0-30天","31-60天","61-90天","91-180天","181-365天","365天以上"})</f>
        <v>91-180天</v>
      </c>
      <c r="K38" s="96" t="s">
        <v>196</v>
      </c>
      <c r="L38" s="97" t="s">
        <v>218</v>
      </c>
      <c r="M38" s="98"/>
      <c r="N38" s="99">
        <v>0</v>
      </c>
      <c r="O38" s="99">
        <v>0</v>
      </c>
      <c r="P38" s="99">
        <v>0</v>
      </c>
      <c r="Q38" s="100">
        <v>8000</v>
      </c>
      <c r="R38" s="75">
        <f t="shared" si="2"/>
        <v>0</v>
      </c>
      <c r="S38" s="75">
        <v>6</v>
      </c>
      <c r="U38" s="75">
        <f t="shared" si="1"/>
        <v>0</v>
      </c>
    </row>
    <row r="39" s="75" customFormat="1" ht="19" customHeight="1" spans="1:21">
      <c r="A39" s="91" t="s">
        <v>24</v>
      </c>
      <c r="B39" s="75" t="s">
        <v>213</v>
      </c>
      <c r="C39" s="75" t="s">
        <v>99</v>
      </c>
      <c r="D39" s="92" t="s">
        <v>224</v>
      </c>
      <c r="E39" s="93" t="s">
        <v>225</v>
      </c>
      <c r="F39" s="94">
        <v>46090</v>
      </c>
      <c r="G39" s="94">
        <v>46103</v>
      </c>
      <c r="H39" s="95">
        <v>300</v>
      </c>
      <c r="I39" s="93">
        <v>70</v>
      </c>
      <c r="J39" s="92" t="str">
        <f>LOOKUP(I39,{0,31,61,91,181,366,10000},{"0-30天","31-60天","61-90天","91-180天","181-365天","365天以上"})</f>
        <v>61-90天</v>
      </c>
      <c r="K39" s="96">
        <v>46203</v>
      </c>
      <c r="L39" s="97" t="s">
        <v>142</v>
      </c>
      <c r="M39" s="98"/>
      <c r="N39" s="99">
        <v>0</v>
      </c>
      <c r="O39" s="99">
        <v>0</v>
      </c>
      <c r="P39" s="99">
        <v>300</v>
      </c>
      <c r="Q39" s="100">
        <v>0</v>
      </c>
      <c r="R39" s="75">
        <f t="shared" si="2"/>
        <v>0</v>
      </c>
      <c r="S39" s="75">
        <v>6</v>
      </c>
      <c r="U39" s="75">
        <f t="shared" si="1"/>
        <v>0</v>
      </c>
    </row>
    <row r="40" s="75" customFormat="1" ht="19" customHeight="1" spans="1:21">
      <c r="A40" s="91" t="s">
        <v>24</v>
      </c>
      <c r="B40" s="75" t="s">
        <v>213</v>
      </c>
      <c r="C40" s="75" t="s">
        <v>25</v>
      </c>
      <c r="D40" s="92" t="s">
        <v>226</v>
      </c>
      <c r="E40" s="93" t="s">
        <v>227</v>
      </c>
      <c r="F40" s="94">
        <v>45972</v>
      </c>
      <c r="G40" s="94">
        <v>46035</v>
      </c>
      <c r="H40" s="95">
        <v>45000</v>
      </c>
      <c r="I40" s="93">
        <v>138</v>
      </c>
      <c r="J40" s="92" t="str">
        <f>LOOKUP(I40,{0,31,61,91,181,366,10000},{"0-30天","31-60天","61-90天","91-180天","181-365天","365天以上"})</f>
        <v>91-180天</v>
      </c>
      <c r="K40" s="96">
        <v>46234</v>
      </c>
      <c r="L40" s="97" t="s">
        <v>142</v>
      </c>
      <c r="M40" s="98" t="s">
        <v>228</v>
      </c>
      <c r="N40" s="99">
        <v>0</v>
      </c>
      <c r="O40" s="99">
        <v>0</v>
      </c>
      <c r="P40" s="99">
        <v>0</v>
      </c>
      <c r="Q40" s="100">
        <v>0</v>
      </c>
      <c r="R40" s="75">
        <f t="shared" si="2"/>
        <v>45000</v>
      </c>
      <c r="S40" s="75">
        <f t="shared" si="3"/>
        <v>7</v>
      </c>
      <c r="U40" s="75">
        <f t="shared" si="1"/>
        <v>45000</v>
      </c>
    </row>
    <row r="41" s="75" customFormat="1" ht="19" customHeight="1" spans="1:21">
      <c r="A41" s="91" t="s">
        <v>24</v>
      </c>
      <c r="B41" s="75" t="s">
        <v>213</v>
      </c>
      <c r="C41" s="75" t="s">
        <v>25</v>
      </c>
      <c r="D41" s="92" t="s">
        <v>229</v>
      </c>
      <c r="E41" s="93" t="s">
        <v>230</v>
      </c>
      <c r="F41" s="94">
        <v>45978</v>
      </c>
      <c r="G41" s="94">
        <v>46041</v>
      </c>
      <c r="H41" s="95">
        <v>16000</v>
      </c>
      <c r="I41" s="93">
        <v>132</v>
      </c>
      <c r="J41" s="92" t="str">
        <f>LOOKUP(I41,{0,31,61,91,181,366,10000},{"0-30天","31-60天","61-90天","91-180天","181-365天","365天以上"})</f>
        <v>91-180天</v>
      </c>
      <c r="K41" s="96">
        <v>46234</v>
      </c>
      <c r="L41" s="97" t="s">
        <v>142</v>
      </c>
      <c r="M41" s="98"/>
      <c r="N41" s="99">
        <v>0</v>
      </c>
      <c r="O41" s="99">
        <v>0</v>
      </c>
      <c r="P41" s="99">
        <v>0</v>
      </c>
      <c r="Q41" s="100">
        <v>0</v>
      </c>
      <c r="R41" s="75">
        <f t="shared" si="2"/>
        <v>16000</v>
      </c>
      <c r="S41" s="75">
        <f t="shared" si="3"/>
        <v>7</v>
      </c>
      <c r="U41" s="75">
        <f t="shared" si="1"/>
        <v>16000</v>
      </c>
    </row>
    <row r="42" s="75" customFormat="1" ht="19" customHeight="1" spans="1:21">
      <c r="A42" s="91" t="s">
        <v>24</v>
      </c>
      <c r="B42" s="75" t="s">
        <v>213</v>
      </c>
      <c r="C42" s="75" t="s">
        <v>25</v>
      </c>
      <c r="D42" s="92" t="s">
        <v>231</v>
      </c>
      <c r="E42" s="93" t="s">
        <v>232</v>
      </c>
      <c r="F42" s="94">
        <v>46007</v>
      </c>
      <c r="G42" s="94">
        <v>46070</v>
      </c>
      <c r="H42" s="95">
        <v>16000</v>
      </c>
      <c r="I42" s="93">
        <v>103</v>
      </c>
      <c r="J42" s="92" t="str">
        <f>LOOKUP(I42,{0,31,61,91,181,366,10000},{"0-30天","31-60天","61-90天","91-180天","181-365天","365天以上"})</f>
        <v>91-180天</v>
      </c>
      <c r="K42" s="96">
        <v>46234</v>
      </c>
      <c r="L42" s="97" t="s">
        <v>142</v>
      </c>
      <c r="M42" s="98"/>
      <c r="N42" s="99">
        <v>0</v>
      </c>
      <c r="O42" s="99">
        <v>0</v>
      </c>
      <c r="P42" s="99">
        <v>0</v>
      </c>
      <c r="Q42" s="100">
        <v>0</v>
      </c>
      <c r="R42" s="75">
        <f t="shared" si="2"/>
        <v>16000</v>
      </c>
      <c r="S42" s="75">
        <f t="shared" si="3"/>
        <v>7</v>
      </c>
      <c r="U42" s="75">
        <f t="shared" si="1"/>
        <v>16000</v>
      </c>
    </row>
    <row r="43" s="75" customFormat="1" ht="19" customHeight="1" spans="1:21">
      <c r="A43" s="91" t="s">
        <v>24</v>
      </c>
      <c r="B43" s="75" t="s">
        <v>213</v>
      </c>
      <c r="C43" s="75" t="s">
        <v>25</v>
      </c>
      <c r="D43" s="92" t="s">
        <v>233</v>
      </c>
      <c r="E43" s="93" t="s">
        <v>234</v>
      </c>
      <c r="F43" s="94">
        <v>46021</v>
      </c>
      <c r="G43" s="94">
        <v>46084</v>
      </c>
      <c r="H43" s="95">
        <v>6900</v>
      </c>
      <c r="I43" s="93">
        <v>89</v>
      </c>
      <c r="J43" s="92" t="str">
        <f>LOOKUP(I43,{0,31,61,91,181,366,10000},{"0-30天","31-60天","61-90天","91-180天","181-365天","365天以上"})</f>
        <v>61-90天</v>
      </c>
      <c r="K43" s="96">
        <v>46234</v>
      </c>
      <c r="L43" s="97" t="s">
        <v>142</v>
      </c>
      <c r="M43" s="98"/>
      <c r="N43" s="99">
        <v>0</v>
      </c>
      <c r="O43" s="99">
        <v>0</v>
      </c>
      <c r="P43" s="99">
        <v>0</v>
      </c>
      <c r="Q43" s="100">
        <v>0</v>
      </c>
      <c r="R43" s="75">
        <f t="shared" si="2"/>
        <v>6900</v>
      </c>
      <c r="S43" s="75">
        <f t="shared" si="3"/>
        <v>7</v>
      </c>
      <c r="U43" s="75">
        <f t="shared" si="1"/>
        <v>6900</v>
      </c>
    </row>
    <row r="44" s="75" customFormat="1" ht="19" customHeight="1" spans="1:21">
      <c r="A44" s="91" t="s">
        <v>24</v>
      </c>
      <c r="B44" s="75" t="s">
        <v>213</v>
      </c>
      <c r="C44" s="75" t="s">
        <v>25</v>
      </c>
      <c r="D44" s="92" t="s">
        <v>235</v>
      </c>
      <c r="E44" s="93" t="s">
        <v>236</v>
      </c>
      <c r="F44" s="94">
        <v>46028</v>
      </c>
      <c r="G44" s="94">
        <v>46091</v>
      </c>
      <c r="H44" s="95">
        <v>77500</v>
      </c>
      <c r="I44" s="93">
        <v>82</v>
      </c>
      <c r="J44" s="92" t="str">
        <f>LOOKUP(I44,{0,31,61,91,181,366,10000},{"0-30天","31-60天","61-90天","91-180天","181-365天","365天以上"})</f>
        <v>61-90天</v>
      </c>
      <c r="K44" s="96">
        <v>46234</v>
      </c>
      <c r="L44" s="97" t="s">
        <v>142</v>
      </c>
      <c r="M44" s="98"/>
      <c r="N44" s="99">
        <v>0</v>
      </c>
      <c r="O44" s="99">
        <v>0</v>
      </c>
      <c r="P44" s="99">
        <v>0</v>
      </c>
      <c r="Q44" s="100">
        <v>0</v>
      </c>
      <c r="R44" s="75">
        <f t="shared" si="2"/>
        <v>77500</v>
      </c>
      <c r="S44" s="75">
        <f t="shared" si="3"/>
        <v>7</v>
      </c>
      <c r="U44" s="75">
        <f t="shared" si="1"/>
        <v>77500</v>
      </c>
    </row>
    <row r="45" s="75" customFormat="1" ht="19" customHeight="1" spans="1:21">
      <c r="A45" s="91" t="s">
        <v>24</v>
      </c>
      <c r="B45" s="75" t="s">
        <v>213</v>
      </c>
      <c r="C45" s="75" t="s">
        <v>25</v>
      </c>
      <c r="D45" s="92" t="s">
        <v>237</v>
      </c>
      <c r="E45" s="93" t="s">
        <v>238</v>
      </c>
      <c r="F45" s="94">
        <v>46045</v>
      </c>
      <c r="G45" s="94">
        <v>46108</v>
      </c>
      <c r="H45" s="95">
        <v>45000</v>
      </c>
      <c r="I45" s="93">
        <v>65</v>
      </c>
      <c r="J45" s="92" t="str">
        <f>LOOKUP(I45,{0,31,61,91,181,366,10000},{"0-30天","31-60天","61-90天","91-180天","181-365天","365天以上"})</f>
        <v>61-90天</v>
      </c>
      <c r="K45" s="96">
        <v>46234</v>
      </c>
      <c r="L45" s="97" t="s">
        <v>142</v>
      </c>
      <c r="M45" s="98"/>
      <c r="N45" s="99">
        <v>0</v>
      </c>
      <c r="O45" s="99">
        <v>0</v>
      </c>
      <c r="P45" s="99">
        <v>0</v>
      </c>
      <c r="Q45" s="100">
        <v>0</v>
      </c>
      <c r="R45" s="75">
        <f t="shared" si="2"/>
        <v>45000</v>
      </c>
      <c r="S45" s="75">
        <f t="shared" si="3"/>
        <v>7</v>
      </c>
      <c r="U45" s="75">
        <f t="shared" si="1"/>
        <v>45000</v>
      </c>
    </row>
    <row r="46" s="75" customFormat="1" ht="19" customHeight="1" spans="1:21">
      <c r="A46" s="91" t="s">
        <v>24</v>
      </c>
      <c r="B46" s="75" t="s">
        <v>213</v>
      </c>
      <c r="C46" s="75" t="s">
        <v>25</v>
      </c>
      <c r="D46" s="92" t="s">
        <v>239</v>
      </c>
      <c r="E46" s="93" t="s">
        <v>240</v>
      </c>
      <c r="F46" s="94">
        <v>46048</v>
      </c>
      <c r="G46" s="94">
        <v>46111</v>
      </c>
      <c r="H46" s="95">
        <v>16000</v>
      </c>
      <c r="I46" s="93">
        <v>62</v>
      </c>
      <c r="J46" s="92" t="str">
        <f>LOOKUP(I46,{0,31,61,91,181,366,10000},{"0-30天","31-60天","61-90天","91-180天","181-365天","365天以上"})</f>
        <v>61-90天</v>
      </c>
      <c r="K46" s="96">
        <v>46234</v>
      </c>
      <c r="L46" s="97" t="s">
        <v>142</v>
      </c>
      <c r="M46" s="98"/>
      <c r="N46" s="99">
        <v>0</v>
      </c>
      <c r="O46" s="99">
        <v>0</v>
      </c>
      <c r="P46" s="99">
        <v>0</v>
      </c>
      <c r="Q46" s="100">
        <v>0</v>
      </c>
      <c r="R46" s="75">
        <f t="shared" si="2"/>
        <v>16000</v>
      </c>
      <c r="S46" s="75">
        <f t="shared" ref="S46:S109" si="4">MONTH(K46)</f>
        <v>7</v>
      </c>
      <c r="U46" s="75">
        <f t="shared" si="1"/>
        <v>16000</v>
      </c>
    </row>
    <row r="47" s="75" customFormat="1" ht="19" customHeight="1" spans="1:21">
      <c r="A47" s="91" t="s">
        <v>24</v>
      </c>
      <c r="B47" s="75" t="s">
        <v>213</v>
      </c>
      <c r="C47" s="75" t="s">
        <v>25</v>
      </c>
      <c r="D47" s="92" t="s">
        <v>241</v>
      </c>
      <c r="E47" s="93" t="s">
        <v>242</v>
      </c>
      <c r="F47" s="94">
        <v>46056</v>
      </c>
      <c r="G47" s="94">
        <v>46119</v>
      </c>
      <c r="H47" s="95">
        <v>77500</v>
      </c>
      <c r="I47" s="93">
        <v>54</v>
      </c>
      <c r="J47" s="92" t="str">
        <f>LOOKUP(I47,{0,31,61,91,181,366,10000},{"0-30天","31-60天","61-90天","91-180天","181-365天","365天以上"})</f>
        <v>31-60天</v>
      </c>
      <c r="K47" s="96">
        <v>46234</v>
      </c>
      <c r="L47" s="97" t="s">
        <v>142</v>
      </c>
      <c r="M47" s="98"/>
      <c r="N47" s="99">
        <v>0</v>
      </c>
      <c r="O47" s="99">
        <v>0</v>
      </c>
      <c r="P47" s="99">
        <v>0</v>
      </c>
      <c r="Q47" s="100">
        <v>0</v>
      </c>
      <c r="R47" s="75">
        <f t="shared" si="2"/>
        <v>77500</v>
      </c>
      <c r="S47" s="75">
        <f t="shared" si="4"/>
        <v>7</v>
      </c>
      <c r="U47" s="75">
        <f t="shared" si="1"/>
        <v>77500</v>
      </c>
    </row>
    <row r="48" s="75" customFormat="1" ht="19" customHeight="1" spans="1:21">
      <c r="A48" s="91" t="s">
        <v>24</v>
      </c>
      <c r="B48" s="75" t="s">
        <v>213</v>
      </c>
      <c r="C48" s="75" t="s">
        <v>25</v>
      </c>
      <c r="D48" s="92" t="s">
        <v>243</v>
      </c>
      <c r="E48" s="93" t="s">
        <v>244</v>
      </c>
      <c r="F48" s="94">
        <v>46106</v>
      </c>
      <c r="G48" s="94">
        <v>46169</v>
      </c>
      <c r="H48" s="95">
        <v>77500</v>
      </c>
      <c r="I48" s="93">
        <v>4</v>
      </c>
      <c r="J48" s="92" t="str">
        <f>LOOKUP(I48,{0,31,61,91,181,366,10000},{"0-30天","31-60天","61-90天","91-180天","181-365天","365天以上"})</f>
        <v>0-30天</v>
      </c>
      <c r="K48" s="96">
        <v>46234</v>
      </c>
      <c r="L48" s="97" t="s">
        <v>142</v>
      </c>
      <c r="M48" s="98"/>
      <c r="N48" s="99">
        <v>0</v>
      </c>
      <c r="O48" s="99">
        <v>0</v>
      </c>
      <c r="P48" s="99">
        <v>0</v>
      </c>
      <c r="Q48" s="100">
        <v>0</v>
      </c>
      <c r="R48" s="75">
        <f t="shared" si="2"/>
        <v>77500</v>
      </c>
      <c r="S48" s="75">
        <f t="shared" si="4"/>
        <v>7</v>
      </c>
      <c r="U48" s="75">
        <f t="shared" ref="U48:U111" si="5">H48-N48-O48-P48-Q48</f>
        <v>77500</v>
      </c>
    </row>
    <row r="49" s="75" customFormat="1" ht="19" customHeight="1" spans="1:21">
      <c r="A49" s="91" t="s">
        <v>24</v>
      </c>
      <c r="B49" s="75" t="s">
        <v>213</v>
      </c>
      <c r="C49" s="75" t="s">
        <v>25</v>
      </c>
      <c r="D49" s="92" t="s">
        <v>245</v>
      </c>
      <c r="E49" s="93" t="s">
        <v>246</v>
      </c>
      <c r="F49" s="94">
        <v>46108</v>
      </c>
      <c r="G49" s="94">
        <v>46171</v>
      </c>
      <c r="H49" s="95">
        <v>8000</v>
      </c>
      <c r="I49" s="93">
        <v>2</v>
      </c>
      <c r="J49" s="92" t="str">
        <f>LOOKUP(I49,{0,31,61,91,181,366,10000},{"0-30天","31-60天","61-90天","91-180天","181-365天","365天以上"})</f>
        <v>0-30天</v>
      </c>
      <c r="K49" s="96">
        <v>46234</v>
      </c>
      <c r="L49" s="97" t="s">
        <v>142</v>
      </c>
      <c r="M49" s="98"/>
      <c r="N49" s="99">
        <v>0</v>
      </c>
      <c r="O49" s="99">
        <v>0</v>
      </c>
      <c r="P49" s="99">
        <v>0</v>
      </c>
      <c r="Q49" s="100">
        <v>0</v>
      </c>
      <c r="R49" s="75">
        <f t="shared" si="2"/>
        <v>8000</v>
      </c>
      <c r="S49" s="75">
        <f t="shared" si="4"/>
        <v>7</v>
      </c>
      <c r="U49" s="75">
        <f t="shared" si="5"/>
        <v>8000</v>
      </c>
    </row>
    <row r="50" s="75" customFormat="1" ht="19" customHeight="1" spans="1:21">
      <c r="A50" s="91" t="s">
        <v>24</v>
      </c>
      <c r="B50" s="75" t="s">
        <v>213</v>
      </c>
      <c r="C50" s="75" t="s">
        <v>75</v>
      </c>
      <c r="D50" s="92" t="s">
        <v>247</v>
      </c>
      <c r="E50" s="93" t="s">
        <v>248</v>
      </c>
      <c r="F50" s="94">
        <v>46140</v>
      </c>
      <c r="G50" s="94">
        <v>46170</v>
      </c>
      <c r="H50" s="95">
        <v>450</v>
      </c>
      <c r="I50" s="93">
        <v>3</v>
      </c>
      <c r="J50" s="92" t="str">
        <f>LOOKUP(I50,{0,31,61,91,181,366,10000},{"0-30天","31-60天","61-90天","91-180天","181-365天","365天以上"})</f>
        <v>0-30天</v>
      </c>
      <c r="K50" s="96">
        <v>46203</v>
      </c>
      <c r="L50" s="97" t="s">
        <v>142</v>
      </c>
      <c r="M50" s="98"/>
      <c r="N50" s="99">
        <v>0</v>
      </c>
      <c r="O50" s="99">
        <v>0</v>
      </c>
      <c r="P50" s="99">
        <v>0</v>
      </c>
      <c r="Q50" s="100">
        <v>0</v>
      </c>
      <c r="R50" s="75">
        <f t="shared" si="2"/>
        <v>450</v>
      </c>
      <c r="S50" s="75">
        <f t="shared" si="4"/>
        <v>6</v>
      </c>
      <c r="U50" s="75">
        <f t="shared" si="5"/>
        <v>450</v>
      </c>
    </row>
    <row r="51" s="75" customFormat="1" ht="19" customHeight="1" spans="1:21">
      <c r="A51" s="91" t="s">
        <v>24</v>
      </c>
      <c r="B51" s="75" t="s">
        <v>213</v>
      </c>
      <c r="C51" s="75" t="s">
        <v>98</v>
      </c>
      <c r="D51" s="92" t="s">
        <v>249</v>
      </c>
      <c r="E51" s="93" t="s">
        <v>250</v>
      </c>
      <c r="F51" s="94">
        <v>46119</v>
      </c>
      <c r="G51" s="94">
        <v>46149</v>
      </c>
      <c r="H51" s="95">
        <v>2400</v>
      </c>
      <c r="I51" s="93">
        <v>24</v>
      </c>
      <c r="J51" s="92" t="str">
        <f>LOOKUP(I51,{0,31,61,91,181,366,10000},{"0-30天","31-60天","61-90天","91-180天","181-365天","365天以上"})</f>
        <v>0-30天</v>
      </c>
      <c r="K51" s="96">
        <v>46203</v>
      </c>
      <c r="L51" s="97" t="s">
        <v>142</v>
      </c>
      <c r="M51" s="98"/>
      <c r="N51" s="99">
        <v>0</v>
      </c>
      <c r="O51" s="99">
        <v>2400</v>
      </c>
      <c r="P51" s="99">
        <v>0</v>
      </c>
      <c r="Q51" s="100">
        <v>0</v>
      </c>
      <c r="R51" s="75">
        <f t="shared" si="2"/>
        <v>0</v>
      </c>
      <c r="S51" s="75">
        <f t="shared" si="4"/>
        <v>6</v>
      </c>
      <c r="U51" s="75">
        <f t="shared" si="5"/>
        <v>0</v>
      </c>
    </row>
    <row r="52" s="75" customFormat="1" ht="19" customHeight="1" spans="1:21">
      <c r="A52" s="91" t="s">
        <v>24</v>
      </c>
      <c r="B52" s="75" t="s">
        <v>213</v>
      </c>
      <c r="C52" s="75" t="s">
        <v>98</v>
      </c>
      <c r="D52" s="92" t="s">
        <v>251</v>
      </c>
      <c r="E52" s="93" t="s">
        <v>252</v>
      </c>
      <c r="F52" s="94">
        <v>46120</v>
      </c>
      <c r="G52" s="94">
        <v>46150</v>
      </c>
      <c r="H52" s="95">
        <v>16500</v>
      </c>
      <c r="I52" s="93">
        <v>23</v>
      </c>
      <c r="J52" s="92" t="str">
        <f>LOOKUP(I52,{0,31,61,91,181,366,10000},{"0-30天","31-60天","61-90天","91-180天","181-365天","365天以上"})</f>
        <v>0-30天</v>
      </c>
      <c r="K52" s="96">
        <v>46203</v>
      </c>
      <c r="L52" s="97" t="s">
        <v>142</v>
      </c>
      <c r="M52" s="98"/>
      <c r="N52" s="99">
        <v>0</v>
      </c>
      <c r="O52" s="99">
        <v>16500</v>
      </c>
      <c r="P52" s="99">
        <v>0</v>
      </c>
      <c r="Q52" s="100">
        <v>0</v>
      </c>
      <c r="R52" s="75">
        <f t="shared" si="2"/>
        <v>0</v>
      </c>
      <c r="S52" s="75">
        <f t="shared" si="4"/>
        <v>6</v>
      </c>
      <c r="U52" s="75">
        <f t="shared" si="5"/>
        <v>0</v>
      </c>
    </row>
    <row r="53" s="75" customFormat="1" ht="19" customHeight="1" spans="1:21">
      <c r="A53" s="91" t="s">
        <v>24</v>
      </c>
      <c r="B53" s="75" t="s">
        <v>213</v>
      </c>
      <c r="C53" s="75" t="s">
        <v>98</v>
      </c>
      <c r="D53" s="92" t="s">
        <v>253</v>
      </c>
      <c r="E53" s="93" t="s">
        <v>254</v>
      </c>
      <c r="F53" s="94">
        <v>46120</v>
      </c>
      <c r="G53" s="94">
        <v>46150</v>
      </c>
      <c r="H53" s="95">
        <v>3600</v>
      </c>
      <c r="I53" s="93">
        <v>23</v>
      </c>
      <c r="J53" s="92" t="str">
        <f>LOOKUP(I53,{0,31,61,91,181,366,10000},{"0-30天","31-60天","61-90天","91-180天","181-365天","365天以上"})</f>
        <v>0-30天</v>
      </c>
      <c r="K53" s="96">
        <v>46203</v>
      </c>
      <c r="L53" s="97" t="s">
        <v>142</v>
      </c>
      <c r="M53" s="98"/>
      <c r="N53" s="99">
        <v>0</v>
      </c>
      <c r="O53" s="99">
        <v>3600</v>
      </c>
      <c r="P53" s="99">
        <v>0</v>
      </c>
      <c r="Q53" s="100">
        <v>0</v>
      </c>
      <c r="R53" s="75">
        <f t="shared" si="2"/>
        <v>0</v>
      </c>
      <c r="S53" s="75">
        <f t="shared" si="4"/>
        <v>6</v>
      </c>
      <c r="U53" s="75">
        <f t="shared" si="5"/>
        <v>0</v>
      </c>
    </row>
    <row r="54" s="75" customFormat="1" ht="19" customHeight="1" spans="1:21">
      <c r="A54" s="91" t="s">
        <v>24</v>
      </c>
      <c r="B54" s="75" t="s">
        <v>213</v>
      </c>
      <c r="C54" s="75" t="s">
        <v>98</v>
      </c>
      <c r="D54" s="92" t="s">
        <v>255</v>
      </c>
      <c r="E54" s="93" t="s">
        <v>256</v>
      </c>
      <c r="F54" s="94">
        <v>46121</v>
      </c>
      <c r="G54" s="94">
        <v>46151</v>
      </c>
      <c r="H54" s="95">
        <v>16000</v>
      </c>
      <c r="I54" s="93">
        <v>22</v>
      </c>
      <c r="J54" s="92" t="str">
        <f>LOOKUP(I54,{0,31,61,91,181,366,10000},{"0-30天","31-60天","61-90天","91-180天","181-365天","365天以上"})</f>
        <v>0-30天</v>
      </c>
      <c r="K54" s="96">
        <v>46203</v>
      </c>
      <c r="L54" s="97" t="s">
        <v>142</v>
      </c>
      <c r="M54" s="98"/>
      <c r="N54" s="99">
        <v>0</v>
      </c>
      <c r="O54" s="99">
        <v>16000</v>
      </c>
      <c r="P54" s="99">
        <v>0</v>
      </c>
      <c r="Q54" s="100">
        <v>0</v>
      </c>
      <c r="R54" s="75">
        <f t="shared" si="2"/>
        <v>0</v>
      </c>
      <c r="S54" s="75">
        <f t="shared" si="4"/>
        <v>6</v>
      </c>
      <c r="U54" s="75">
        <f t="shared" si="5"/>
        <v>0</v>
      </c>
    </row>
    <row r="55" s="75" customFormat="1" ht="19" customHeight="1" spans="1:21">
      <c r="A55" s="91" t="s">
        <v>24</v>
      </c>
      <c r="B55" s="75" t="s">
        <v>213</v>
      </c>
      <c r="C55" s="75" t="s">
        <v>98</v>
      </c>
      <c r="D55" s="92" t="s">
        <v>257</v>
      </c>
      <c r="E55" s="93" t="s">
        <v>258</v>
      </c>
      <c r="F55" s="94">
        <v>46121</v>
      </c>
      <c r="G55" s="94">
        <v>46151</v>
      </c>
      <c r="H55" s="95">
        <v>16000</v>
      </c>
      <c r="I55" s="93">
        <v>22</v>
      </c>
      <c r="J55" s="92" t="str">
        <f>LOOKUP(I55,{0,31,61,91,181,366,10000},{"0-30天","31-60天","61-90天","91-180天","181-365天","365天以上"})</f>
        <v>0-30天</v>
      </c>
      <c r="K55" s="96">
        <v>46203</v>
      </c>
      <c r="L55" s="97" t="s">
        <v>142</v>
      </c>
      <c r="M55" s="98"/>
      <c r="N55" s="99">
        <v>0</v>
      </c>
      <c r="O55" s="99">
        <v>16000</v>
      </c>
      <c r="P55" s="99">
        <v>0</v>
      </c>
      <c r="Q55" s="100">
        <v>0</v>
      </c>
      <c r="R55" s="75">
        <f t="shared" si="2"/>
        <v>0</v>
      </c>
      <c r="S55" s="75">
        <f t="shared" si="4"/>
        <v>6</v>
      </c>
      <c r="U55" s="75">
        <f t="shared" si="5"/>
        <v>0</v>
      </c>
    </row>
    <row r="56" s="75" customFormat="1" ht="19" customHeight="1" spans="1:21">
      <c r="A56" s="91" t="s">
        <v>24</v>
      </c>
      <c r="B56" s="75" t="s">
        <v>213</v>
      </c>
      <c r="C56" s="75" t="s">
        <v>98</v>
      </c>
      <c r="D56" s="92" t="s">
        <v>259</v>
      </c>
      <c r="E56" s="93" t="s">
        <v>260</v>
      </c>
      <c r="F56" s="94">
        <v>46129</v>
      </c>
      <c r="G56" s="94">
        <v>46159</v>
      </c>
      <c r="H56" s="95">
        <v>20000</v>
      </c>
      <c r="I56" s="93">
        <v>14</v>
      </c>
      <c r="J56" s="92" t="str">
        <f>LOOKUP(I56,{0,31,61,91,181,366,10000},{"0-30天","31-60天","61-90天","91-180天","181-365天","365天以上"})</f>
        <v>0-30天</v>
      </c>
      <c r="K56" s="96">
        <v>46203</v>
      </c>
      <c r="L56" s="97" t="s">
        <v>142</v>
      </c>
      <c r="M56" s="98"/>
      <c r="N56" s="99">
        <v>0</v>
      </c>
      <c r="O56" s="99">
        <v>20000</v>
      </c>
      <c r="P56" s="99">
        <v>0</v>
      </c>
      <c r="Q56" s="100">
        <v>0</v>
      </c>
      <c r="R56" s="75">
        <f t="shared" si="2"/>
        <v>0</v>
      </c>
      <c r="S56" s="75">
        <f t="shared" si="4"/>
        <v>6</v>
      </c>
      <c r="U56" s="75">
        <f t="shared" si="5"/>
        <v>0</v>
      </c>
    </row>
    <row r="57" s="75" customFormat="1" ht="19" customHeight="1" spans="1:21">
      <c r="A57" s="91" t="s">
        <v>24</v>
      </c>
      <c r="B57" s="75" t="s">
        <v>213</v>
      </c>
      <c r="C57" s="75" t="s">
        <v>98</v>
      </c>
      <c r="D57" s="92" t="s">
        <v>261</v>
      </c>
      <c r="E57" s="93" t="s">
        <v>262</v>
      </c>
      <c r="F57" s="94">
        <v>46141</v>
      </c>
      <c r="G57" s="94">
        <v>46171</v>
      </c>
      <c r="H57" s="95">
        <v>40000</v>
      </c>
      <c r="I57" s="93">
        <v>2</v>
      </c>
      <c r="J57" s="92" t="str">
        <f>LOOKUP(I57,{0,31,61,91,181,366,10000},{"0-30天","31-60天","61-90天","91-180天","181-365天","365天以上"})</f>
        <v>0-30天</v>
      </c>
      <c r="K57" s="96">
        <v>46203</v>
      </c>
      <c r="L57" s="97" t="s">
        <v>142</v>
      </c>
      <c r="M57" s="98"/>
      <c r="N57" s="99">
        <v>0</v>
      </c>
      <c r="O57" s="99">
        <v>40000</v>
      </c>
      <c r="P57" s="99">
        <v>0</v>
      </c>
      <c r="Q57" s="100">
        <v>0</v>
      </c>
      <c r="R57" s="75">
        <f t="shared" si="2"/>
        <v>0</v>
      </c>
      <c r="S57" s="75">
        <f t="shared" si="4"/>
        <v>6</v>
      </c>
      <c r="U57" s="75">
        <f t="shared" si="5"/>
        <v>0</v>
      </c>
    </row>
    <row r="58" s="75" customFormat="1" ht="19" customHeight="1" spans="1:21">
      <c r="A58" s="91" t="s">
        <v>24</v>
      </c>
      <c r="B58" s="75" t="s">
        <v>213</v>
      </c>
      <c r="C58" s="75" t="s">
        <v>97</v>
      </c>
      <c r="D58" s="92" t="s">
        <v>263</v>
      </c>
      <c r="E58" s="93" t="s">
        <v>264</v>
      </c>
      <c r="F58" s="94">
        <v>46055</v>
      </c>
      <c r="G58" s="94">
        <v>46085</v>
      </c>
      <c r="H58" s="95">
        <v>1110</v>
      </c>
      <c r="I58" s="93">
        <v>88</v>
      </c>
      <c r="J58" s="92" t="str">
        <f>LOOKUP(I58,{0,31,61,91,181,366,10000},{"0-30天","31-60天","61-90天","91-180天","181-365天","365天以上"})</f>
        <v>61-90天</v>
      </c>
      <c r="K58" s="96">
        <v>46203</v>
      </c>
      <c r="L58" s="97" t="s">
        <v>142</v>
      </c>
      <c r="M58" s="98"/>
      <c r="N58" s="99">
        <v>0</v>
      </c>
      <c r="O58" s="99">
        <v>1110</v>
      </c>
      <c r="P58" s="99">
        <v>0</v>
      </c>
      <c r="Q58" s="100">
        <v>0</v>
      </c>
      <c r="R58" s="75">
        <f t="shared" si="2"/>
        <v>0</v>
      </c>
      <c r="S58" s="75">
        <f t="shared" si="4"/>
        <v>6</v>
      </c>
      <c r="U58" s="75">
        <f t="shared" si="5"/>
        <v>0</v>
      </c>
    </row>
    <row r="59" s="75" customFormat="1" ht="19" customHeight="1" spans="1:21">
      <c r="A59" s="91" t="s">
        <v>24</v>
      </c>
      <c r="B59" s="75" t="s">
        <v>213</v>
      </c>
      <c r="C59" s="75" t="s">
        <v>97</v>
      </c>
      <c r="D59" s="92" t="s">
        <v>265</v>
      </c>
      <c r="E59" s="93" t="s">
        <v>266</v>
      </c>
      <c r="F59" s="94">
        <v>46101</v>
      </c>
      <c r="G59" s="94">
        <v>46131</v>
      </c>
      <c r="H59" s="95">
        <v>740</v>
      </c>
      <c r="I59" s="93">
        <v>42</v>
      </c>
      <c r="J59" s="92" t="str">
        <f>LOOKUP(I59,{0,31,61,91,181,366,10000},{"0-30天","31-60天","61-90天","91-180天","181-365天","365天以上"})</f>
        <v>31-60天</v>
      </c>
      <c r="K59" s="96">
        <v>46203</v>
      </c>
      <c r="L59" s="97" t="s">
        <v>142</v>
      </c>
      <c r="M59" s="98"/>
      <c r="N59" s="99">
        <v>0</v>
      </c>
      <c r="O59" s="99">
        <v>740</v>
      </c>
      <c r="P59" s="99">
        <v>0</v>
      </c>
      <c r="Q59" s="100">
        <v>0</v>
      </c>
      <c r="R59" s="75">
        <f t="shared" si="2"/>
        <v>0</v>
      </c>
      <c r="S59" s="75">
        <f t="shared" si="4"/>
        <v>6</v>
      </c>
      <c r="U59" s="75">
        <f t="shared" si="5"/>
        <v>0</v>
      </c>
    </row>
    <row r="60" s="75" customFormat="1" ht="19" customHeight="1" spans="1:21">
      <c r="A60" s="91" t="s">
        <v>24</v>
      </c>
      <c r="B60" s="75" t="s">
        <v>213</v>
      </c>
      <c r="C60" s="75" t="s">
        <v>97</v>
      </c>
      <c r="D60" s="92" t="s">
        <v>267</v>
      </c>
      <c r="E60" s="93" t="s">
        <v>268</v>
      </c>
      <c r="F60" s="94">
        <v>46120</v>
      </c>
      <c r="G60" s="94">
        <v>46150</v>
      </c>
      <c r="H60" s="95">
        <v>740</v>
      </c>
      <c r="I60" s="93">
        <v>23</v>
      </c>
      <c r="J60" s="92" t="str">
        <f>LOOKUP(I60,{0,31,61,91,181,366,10000},{"0-30天","31-60天","61-90天","91-180天","181-365天","365天以上"})</f>
        <v>0-30天</v>
      </c>
      <c r="K60" s="96">
        <v>46203</v>
      </c>
      <c r="L60" s="97" t="s">
        <v>142</v>
      </c>
      <c r="M60" s="98"/>
      <c r="N60" s="99">
        <v>0</v>
      </c>
      <c r="O60" s="99">
        <v>740</v>
      </c>
      <c r="P60" s="99">
        <v>0</v>
      </c>
      <c r="Q60" s="100">
        <v>0</v>
      </c>
      <c r="R60" s="75">
        <f t="shared" si="2"/>
        <v>0</v>
      </c>
      <c r="S60" s="75">
        <f t="shared" si="4"/>
        <v>6</v>
      </c>
      <c r="U60" s="75">
        <f t="shared" si="5"/>
        <v>0</v>
      </c>
    </row>
    <row r="61" s="75" customFormat="1" ht="19" customHeight="1" spans="1:21">
      <c r="A61" s="91" t="s">
        <v>24</v>
      </c>
      <c r="B61" s="75" t="s">
        <v>213</v>
      </c>
      <c r="C61" s="75" t="s">
        <v>97</v>
      </c>
      <c r="D61" s="92" t="s">
        <v>269</v>
      </c>
      <c r="E61" s="93" t="s">
        <v>270</v>
      </c>
      <c r="F61" s="94">
        <v>46135</v>
      </c>
      <c r="G61" s="94">
        <v>46165</v>
      </c>
      <c r="H61" s="95">
        <v>370</v>
      </c>
      <c r="I61" s="93">
        <v>8</v>
      </c>
      <c r="J61" s="92" t="str">
        <f>LOOKUP(I61,{0,31,61,91,181,366,10000},{"0-30天","31-60天","61-90天","91-180天","181-365天","365天以上"})</f>
        <v>0-30天</v>
      </c>
      <c r="K61" s="96">
        <v>46203</v>
      </c>
      <c r="L61" s="97" t="s">
        <v>142</v>
      </c>
      <c r="M61" s="98"/>
      <c r="N61" s="99">
        <v>0</v>
      </c>
      <c r="O61" s="99">
        <v>370</v>
      </c>
      <c r="P61" s="99">
        <v>0</v>
      </c>
      <c r="Q61" s="100">
        <v>0</v>
      </c>
      <c r="R61" s="75">
        <f t="shared" si="2"/>
        <v>0</v>
      </c>
      <c r="S61" s="75">
        <f t="shared" si="4"/>
        <v>6</v>
      </c>
      <c r="U61" s="75">
        <f t="shared" si="5"/>
        <v>0</v>
      </c>
    </row>
    <row r="62" s="75" customFormat="1" ht="19" customHeight="1" spans="1:21">
      <c r="A62" s="91" t="s">
        <v>24</v>
      </c>
      <c r="B62" s="75" t="s">
        <v>213</v>
      </c>
      <c r="C62" s="75" t="s">
        <v>41</v>
      </c>
      <c r="D62" s="92" t="s">
        <v>271</v>
      </c>
      <c r="E62" s="93" t="s">
        <v>272</v>
      </c>
      <c r="F62" s="94">
        <v>46037</v>
      </c>
      <c r="G62" s="94">
        <v>46067</v>
      </c>
      <c r="H62" s="95">
        <v>5400</v>
      </c>
      <c r="I62" s="93">
        <v>106</v>
      </c>
      <c r="J62" s="92" t="str">
        <f>LOOKUP(I62,{0,31,61,91,181,366,10000},{"0-30天","31-60天","61-90天","91-180天","181-365天","365天以上"})</f>
        <v>91-180天</v>
      </c>
      <c r="K62" s="96">
        <v>46234</v>
      </c>
      <c r="L62" s="97" t="s">
        <v>138</v>
      </c>
      <c r="M62" s="98" t="s">
        <v>273</v>
      </c>
      <c r="N62" s="99">
        <v>0</v>
      </c>
      <c r="O62" s="99">
        <v>0</v>
      </c>
      <c r="P62" s="99">
        <v>0</v>
      </c>
      <c r="Q62" s="100">
        <v>0</v>
      </c>
      <c r="R62" s="75">
        <f t="shared" si="2"/>
        <v>5400</v>
      </c>
      <c r="S62" s="75">
        <f t="shared" si="4"/>
        <v>7</v>
      </c>
      <c r="U62" s="75">
        <f t="shared" si="5"/>
        <v>5400</v>
      </c>
    </row>
    <row r="63" s="75" customFormat="1" ht="19" customHeight="1" spans="1:21">
      <c r="A63" s="91" t="s">
        <v>24</v>
      </c>
      <c r="B63" s="75" t="s">
        <v>213</v>
      </c>
      <c r="C63" s="75" t="s">
        <v>41</v>
      </c>
      <c r="D63" s="92" t="s">
        <v>274</v>
      </c>
      <c r="E63" s="93" t="s">
        <v>275</v>
      </c>
      <c r="F63" s="94">
        <v>46042</v>
      </c>
      <c r="G63" s="94">
        <v>46072</v>
      </c>
      <c r="H63" s="95">
        <v>2200</v>
      </c>
      <c r="I63" s="93">
        <v>101</v>
      </c>
      <c r="J63" s="92" t="str">
        <f>LOOKUP(I63,{0,31,61,91,181,366,10000},{"0-30天","31-60天","61-90天","91-180天","181-365天","365天以上"})</f>
        <v>91-180天</v>
      </c>
      <c r="K63" s="96">
        <v>46234</v>
      </c>
      <c r="L63" s="97" t="s">
        <v>138</v>
      </c>
      <c r="M63" s="98"/>
      <c r="N63" s="99">
        <v>0</v>
      </c>
      <c r="O63" s="99">
        <v>0</v>
      </c>
      <c r="P63" s="99">
        <v>0</v>
      </c>
      <c r="Q63" s="100">
        <v>0</v>
      </c>
      <c r="R63" s="75">
        <f t="shared" si="2"/>
        <v>2200</v>
      </c>
      <c r="S63" s="75">
        <f t="shared" si="4"/>
        <v>7</v>
      </c>
      <c r="U63" s="75">
        <f t="shared" si="5"/>
        <v>2200</v>
      </c>
    </row>
    <row r="64" s="75" customFormat="1" ht="19" customHeight="1" spans="1:21">
      <c r="A64" s="91" t="s">
        <v>24</v>
      </c>
      <c r="B64" s="75" t="s">
        <v>213</v>
      </c>
      <c r="C64" s="75" t="s">
        <v>41</v>
      </c>
      <c r="D64" s="92" t="s">
        <v>276</v>
      </c>
      <c r="E64" s="93" t="s">
        <v>277</v>
      </c>
      <c r="F64" s="94">
        <v>46050</v>
      </c>
      <c r="G64" s="94">
        <v>46080</v>
      </c>
      <c r="H64" s="95">
        <v>5400</v>
      </c>
      <c r="I64" s="93">
        <v>93</v>
      </c>
      <c r="J64" s="92" t="str">
        <f>LOOKUP(I64,{0,31,61,91,181,366,10000},{"0-30天","31-60天","61-90天","91-180天","181-365天","365天以上"})</f>
        <v>91-180天</v>
      </c>
      <c r="K64" s="96">
        <v>46234</v>
      </c>
      <c r="L64" s="97" t="s">
        <v>138</v>
      </c>
      <c r="M64" s="98"/>
      <c r="N64" s="99">
        <v>0</v>
      </c>
      <c r="O64" s="99">
        <v>0</v>
      </c>
      <c r="P64" s="99">
        <v>0</v>
      </c>
      <c r="Q64" s="100">
        <v>0</v>
      </c>
      <c r="R64" s="75">
        <f t="shared" si="2"/>
        <v>5400</v>
      </c>
      <c r="S64" s="75">
        <f t="shared" si="4"/>
        <v>7</v>
      </c>
      <c r="U64" s="75">
        <f t="shared" si="5"/>
        <v>5400</v>
      </c>
    </row>
    <row r="65" s="75" customFormat="1" ht="19" customHeight="1" spans="1:21">
      <c r="A65" s="91" t="s">
        <v>24</v>
      </c>
      <c r="B65" s="75" t="s">
        <v>213</v>
      </c>
      <c r="C65" s="75" t="s">
        <v>41</v>
      </c>
      <c r="D65" s="92" t="s">
        <v>278</v>
      </c>
      <c r="E65" s="93" t="s">
        <v>279</v>
      </c>
      <c r="F65" s="94">
        <v>46077</v>
      </c>
      <c r="G65" s="94">
        <v>46107</v>
      </c>
      <c r="H65" s="95">
        <v>2520</v>
      </c>
      <c r="I65" s="93">
        <v>66</v>
      </c>
      <c r="J65" s="92" t="str">
        <f>LOOKUP(I65,{0,31,61,91,181,366,10000},{"0-30天","31-60天","61-90天","91-180天","181-365天","365天以上"})</f>
        <v>61-90天</v>
      </c>
      <c r="K65" s="96">
        <v>46234</v>
      </c>
      <c r="L65" s="97" t="s">
        <v>138</v>
      </c>
      <c r="M65" s="98"/>
      <c r="N65" s="99">
        <v>0</v>
      </c>
      <c r="O65" s="99">
        <v>0</v>
      </c>
      <c r="P65" s="99">
        <v>0</v>
      </c>
      <c r="Q65" s="100">
        <v>0</v>
      </c>
      <c r="R65" s="75">
        <f t="shared" si="2"/>
        <v>2520</v>
      </c>
      <c r="S65" s="75">
        <f t="shared" si="4"/>
        <v>7</v>
      </c>
      <c r="U65" s="75">
        <f t="shared" si="5"/>
        <v>2520</v>
      </c>
    </row>
    <row r="66" s="75" customFormat="1" ht="19" customHeight="1" spans="1:21">
      <c r="A66" s="91" t="s">
        <v>24</v>
      </c>
      <c r="B66" s="75" t="s">
        <v>213</v>
      </c>
      <c r="C66" s="75" t="s">
        <v>63</v>
      </c>
      <c r="D66" s="92" t="s">
        <v>280</v>
      </c>
      <c r="E66" s="93" t="s">
        <v>281</v>
      </c>
      <c r="F66" s="94">
        <v>46140</v>
      </c>
      <c r="G66" s="94">
        <v>46170</v>
      </c>
      <c r="H66" s="95">
        <v>2550</v>
      </c>
      <c r="I66" s="93">
        <v>3</v>
      </c>
      <c r="J66" s="92" t="str">
        <f>LOOKUP(I66,{0,31,61,91,181,366,10000},{"0-30天","31-60天","61-90天","91-180天","181-365天","365天以上"})</f>
        <v>0-30天</v>
      </c>
      <c r="K66" s="96">
        <v>46203</v>
      </c>
      <c r="L66" s="97" t="s">
        <v>142</v>
      </c>
      <c r="M66" s="98"/>
      <c r="N66" s="99">
        <v>0</v>
      </c>
      <c r="O66" s="99">
        <v>0</v>
      </c>
      <c r="P66" s="99">
        <v>0</v>
      </c>
      <c r="Q66" s="100">
        <v>0</v>
      </c>
      <c r="R66" s="75">
        <f t="shared" si="2"/>
        <v>2550</v>
      </c>
      <c r="S66" s="75">
        <f t="shared" si="4"/>
        <v>6</v>
      </c>
      <c r="U66" s="75">
        <f t="shared" si="5"/>
        <v>2550</v>
      </c>
    </row>
    <row r="67" s="75" customFormat="1" ht="19" customHeight="1" spans="1:21">
      <c r="A67" s="91" t="s">
        <v>24</v>
      </c>
      <c r="B67" s="75" t="s">
        <v>213</v>
      </c>
      <c r="C67" s="75" t="s">
        <v>42</v>
      </c>
      <c r="D67" s="92" t="s">
        <v>282</v>
      </c>
      <c r="E67" s="93" t="s">
        <v>283</v>
      </c>
      <c r="F67" s="94">
        <v>46127</v>
      </c>
      <c r="G67" s="94">
        <v>46157</v>
      </c>
      <c r="H67" s="95">
        <v>13650</v>
      </c>
      <c r="I67" s="93">
        <v>16</v>
      </c>
      <c r="J67" s="92" t="str">
        <f>LOOKUP(I67,{0,31,61,91,181,366,10000},{"0-30天","31-60天","61-90天","91-180天","181-365天","365天以上"})</f>
        <v>0-30天</v>
      </c>
      <c r="K67" s="96">
        <v>46203</v>
      </c>
      <c r="L67" s="97" t="s">
        <v>142</v>
      </c>
      <c r="M67" s="98"/>
      <c r="N67" s="99">
        <v>0</v>
      </c>
      <c r="O67" s="99">
        <v>0</v>
      </c>
      <c r="P67" s="99">
        <v>0</v>
      </c>
      <c r="Q67" s="100">
        <v>0</v>
      </c>
      <c r="R67" s="75">
        <f t="shared" ref="R67:R130" si="6">H67-SUM(N67:Q67)</f>
        <v>13650</v>
      </c>
      <c r="S67" s="75">
        <f t="shared" si="4"/>
        <v>6</v>
      </c>
      <c r="U67" s="75">
        <f t="shared" si="5"/>
        <v>13650</v>
      </c>
    </row>
    <row r="68" s="75" customFormat="1" ht="19" customHeight="1" spans="1:21">
      <c r="A68" s="91" t="s">
        <v>24</v>
      </c>
      <c r="B68" s="75" t="s">
        <v>213</v>
      </c>
      <c r="C68" s="75" t="s">
        <v>58</v>
      </c>
      <c r="D68" s="92" t="s">
        <v>284</v>
      </c>
      <c r="E68" s="93" t="s">
        <v>285</v>
      </c>
      <c r="F68" s="94">
        <v>46084</v>
      </c>
      <c r="G68" s="94">
        <v>46114</v>
      </c>
      <c r="H68" s="95">
        <v>3560</v>
      </c>
      <c r="I68" s="93">
        <v>59</v>
      </c>
      <c r="J68" s="92" t="str">
        <f>LOOKUP(I68,{0,31,61,91,181,366,10000},{"0-30天","31-60天","61-90天","91-180天","181-365天","365天以上"})</f>
        <v>31-60天</v>
      </c>
      <c r="K68" s="96">
        <v>46203</v>
      </c>
      <c r="L68" s="97" t="s">
        <v>138</v>
      </c>
      <c r="M68" s="98" t="s">
        <v>286</v>
      </c>
      <c r="N68" s="99">
        <v>0</v>
      </c>
      <c r="O68" s="99">
        <v>0</v>
      </c>
      <c r="P68" s="99">
        <v>0</v>
      </c>
      <c r="Q68" s="100">
        <v>0</v>
      </c>
      <c r="R68" s="75">
        <f t="shared" si="6"/>
        <v>3560</v>
      </c>
      <c r="S68" s="75">
        <f t="shared" si="4"/>
        <v>6</v>
      </c>
      <c r="U68" s="75">
        <f t="shared" si="5"/>
        <v>3560</v>
      </c>
    </row>
    <row r="69" s="75" customFormat="1" ht="19" customHeight="1" spans="1:21">
      <c r="A69" s="91" t="s">
        <v>24</v>
      </c>
      <c r="B69" s="75" t="s">
        <v>287</v>
      </c>
      <c r="C69" s="75" t="s">
        <v>70</v>
      </c>
      <c r="D69" s="92" t="s">
        <v>288</v>
      </c>
      <c r="E69" s="93" t="s">
        <v>289</v>
      </c>
      <c r="F69" s="94">
        <v>46128</v>
      </c>
      <c r="G69" s="94">
        <v>46158</v>
      </c>
      <c r="H69" s="95">
        <v>1350</v>
      </c>
      <c r="I69" s="93">
        <v>15</v>
      </c>
      <c r="J69" s="92" t="str">
        <f>LOOKUP(I69,{0,31,61,91,181,366,10000},{"0-30天","31-60天","61-90天","91-180天","181-365天","365天以上"})</f>
        <v>0-30天</v>
      </c>
      <c r="K69" s="96">
        <v>46203</v>
      </c>
      <c r="L69" s="97" t="s">
        <v>142</v>
      </c>
      <c r="M69" s="98"/>
      <c r="N69" s="99">
        <v>0</v>
      </c>
      <c r="O69" s="99">
        <v>0</v>
      </c>
      <c r="P69" s="99">
        <v>0</v>
      </c>
      <c r="Q69" s="100">
        <v>0</v>
      </c>
      <c r="R69" s="75">
        <f t="shared" si="6"/>
        <v>1350</v>
      </c>
      <c r="S69" s="75">
        <f t="shared" si="4"/>
        <v>6</v>
      </c>
      <c r="U69" s="75">
        <f t="shared" si="5"/>
        <v>1350</v>
      </c>
    </row>
    <row r="70" s="75" customFormat="1" ht="19" customHeight="1" spans="1:21">
      <c r="A70" s="91" t="s">
        <v>24</v>
      </c>
      <c r="B70" s="75" t="s">
        <v>287</v>
      </c>
      <c r="C70" s="75" t="s">
        <v>36</v>
      </c>
      <c r="D70" s="92" t="s">
        <v>290</v>
      </c>
      <c r="E70" s="93" t="s">
        <v>291</v>
      </c>
      <c r="F70" s="94">
        <v>45299</v>
      </c>
      <c r="G70" s="94">
        <v>45329</v>
      </c>
      <c r="H70" s="95">
        <v>4000</v>
      </c>
      <c r="I70" s="93">
        <v>844</v>
      </c>
      <c r="J70" s="92" t="str">
        <f>LOOKUP(I70,{0,31,61,91,181,366,10000},{"0-30天","31-60天","61-90天","91-180天","181-365天","365天以上"})</f>
        <v>365天以上</v>
      </c>
      <c r="K70" s="96">
        <v>46234</v>
      </c>
      <c r="L70" s="97" t="s">
        <v>218</v>
      </c>
      <c r="M70" s="98"/>
      <c r="N70" s="99">
        <v>0</v>
      </c>
      <c r="O70" s="99">
        <v>0</v>
      </c>
      <c r="P70" s="99">
        <v>0</v>
      </c>
      <c r="Q70" s="100">
        <v>0</v>
      </c>
      <c r="R70" s="75">
        <f t="shared" si="6"/>
        <v>4000</v>
      </c>
      <c r="S70" s="75">
        <f t="shared" si="4"/>
        <v>7</v>
      </c>
      <c r="U70" s="75">
        <f t="shared" si="5"/>
        <v>4000</v>
      </c>
    </row>
    <row r="71" s="75" customFormat="1" ht="19" customHeight="1" spans="1:21">
      <c r="A71" s="91" t="s">
        <v>24</v>
      </c>
      <c r="B71" s="75" t="s">
        <v>287</v>
      </c>
      <c r="C71" s="75" t="s">
        <v>36</v>
      </c>
      <c r="D71" s="92" t="s">
        <v>292</v>
      </c>
      <c r="E71" s="93" t="s">
        <v>293</v>
      </c>
      <c r="F71" s="94">
        <v>45324</v>
      </c>
      <c r="G71" s="94">
        <v>45354</v>
      </c>
      <c r="H71" s="95">
        <v>4950</v>
      </c>
      <c r="I71" s="93">
        <v>819</v>
      </c>
      <c r="J71" s="92" t="str">
        <f>LOOKUP(I71,{0,31,61,91,181,366,10000},{"0-30天","31-60天","61-90天","91-180天","181-365天","365天以上"})</f>
        <v>365天以上</v>
      </c>
      <c r="K71" s="96">
        <v>46234</v>
      </c>
      <c r="L71" s="97" t="s">
        <v>218</v>
      </c>
      <c r="M71" s="98"/>
      <c r="N71" s="99">
        <v>0</v>
      </c>
      <c r="O71" s="99">
        <v>0</v>
      </c>
      <c r="P71" s="99">
        <v>0</v>
      </c>
      <c r="Q71" s="100">
        <v>0</v>
      </c>
      <c r="R71" s="75">
        <f t="shared" si="6"/>
        <v>4950</v>
      </c>
      <c r="S71" s="75">
        <f t="shared" si="4"/>
        <v>7</v>
      </c>
      <c r="U71" s="75">
        <f t="shared" si="5"/>
        <v>4950</v>
      </c>
    </row>
    <row r="72" s="75" customFormat="1" ht="19" customHeight="1" spans="1:21">
      <c r="A72" s="91" t="s">
        <v>24</v>
      </c>
      <c r="B72" s="75" t="s">
        <v>287</v>
      </c>
      <c r="C72" s="75" t="s">
        <v>36</v>
      </c>
      <c r="D72" s="92" t="s">
        <v>294</v>
      </c>
      <c r="E72" s="93" t="s">
        <v>295</v>
      </c>
      <c r="F72" s="94">
        <v>45356</v>
      </c>
      <c r="G72" s="94">
        <v>45386</v>
      </c>
      <c r="H72" s="95">
        <v>24000</v>
      </c>
      <c r="I72" s="93">
        <v>787</v>
      </c>
      <c r="J72" s="92" t="str">
        <f>LOOKUP(I72,{0,31,61,91,181,366,10000},{"0-30天","31-60天","61-90天","91-180天","181-365天","365天以上"})</f>
        <v>365天以上</v>
      </c>
      <c r="K72" s="96">
        <v>46234</v>
      </c>
      <c r="L72" s="97" t="s">
        <v>218</v>
      </c>
      <c r="M72" s="98"/>
      <c r="N72" s="99">
        <v>0</v>
      </c>
      <c r="O72" s="99">
        <v>0</v>
      </c>
      <c r="P72" s="99">
        <v>0</v>
      </c>
      <c r="Q72" s="100">
        <v>0</v>
      </c>
      <c r="R72" s="75">
        <f t="shared" si="6"/>
        <v>24000</v>
      </c>
      <c r="S72" s="75">
        <f t="shared" si="4"/>
        <v>7</v>
      </c>
      <c r="U72" s="75">
        <f t="shared" si="5"/>
        <v>24000</v>
      </c>
    </row>
    <row r="73" s="75" customFormat="1" ht="19" customHeight="1" spans="1:21">
      <c r="A73" s="91" t="s">
        <v>24</v>
      </c>
      <c r="B73" s="75" t="s">
        <v>287</v>
      </c>
      <c r="C73" s="75" t="s">
        <v>36</v>
      </c>
      <c r="D73" s="92" t="s">
        <v>296</v>
      </c>
      <c r="E73" s="93" t="s">
        <v>297</v>
      </c>
      <c r="F73" s="94">
        <v>45362</v>
      </c>
      <c r="G73" s="94">
        <v>45392</v>
      </c>
      <c r="H73" s="95">
        <v>672</v>
      </c>
      <c r="I73" s="93">
        <v>781</v>
      </c>
      <c r="J73" s="92" t="str">
        <f>LOOKUP(I73,{0,31,61,91,181,366,10000},{"0-30天","31-60天","61-90天","91-180天","181-365天","365天以上"})</f>
        <v>365天以上</v>
      </c>
      <c r="K73" s="96">
        <v>46234</v>
      </c>
      <c r="L73" s="97" t="s">
        <v>218</v>
      </c>
      <c r="M73" s="98"/>
      <c r="N73" s="99">
        <v>0</v>
      </c>
      <c r="O73" s="99">
        <v>0</v>
      </c>
      <c r="P73" s="99">
        <v>0</v>
      </c>
      <c r="Q73" s="100">
        <v>0</v>
      </c>
      <c r="R73" s="75">
        <f t="shared" si="6"/>
        <v>672</v>
      </c>
      <c r="S73" s="75">
        <f t="shared" si="4"/>
        <v>7</v>
      </c>
      <c r="U73" s="75">
        <f t="shared" si="5"/>
        <v>672</v>
      </c>
    </row>
    <row r="74" s="75" customFormat="1" ht="19" customHeight="1" spans="1:21">
      <c r="A74" s="91" t="s">
        <v>24</v>
      </c>
      <c r="B74" s="75" t="s">
        <v>287</v>
      </c>
      <c r="C74" s="75" t="s">
        <v>36</v>
      </c>
      <c r="D74" s="92" t="s">
        <v>298</v>
      </c>
      <c r="E74" s="93" t="s">
        <v>299</v>
      </c>
      <c r="F74" s="94">
        <v>45404</v>
      </c>
      <c r="G74" s="94">
        <v>45434</v>
      </c>
      <c r="H74" s="95">
        <v>4950</v>
      </c>
      <c r="I74" s="93">
        <v>739</v>
      </c>
      <c r="J74" s="92" t="str">
        <f>LOOKUP(I74,{0,31,61,91,181,366,10000},{"0-30天","31-60天","61-90天","91-180天","181-365天","365天以上"})</f>
        <v>365天以上</v>
      </c>
      <c r="K74" s="96">
        <v>46234</v>
      </c>
      <c r="L74" s="97" t="s">
        <v>218</v>
      </c>
      <c r="M74" s="98"/>
      <c r="N74" s="99">
        <v>0</v>
      </c>
      <c r="O74" s="99">
        <v>0</v>
      </c>
      <c r="P74" s="99">
        <v>0</v>
      </c>
      <c r="Q74" s="100">
        <v>0</v>
      </c>
      <c r="R74" s="75">
        <f t="shared" si="6"/>
        <v>4950</v>
      </c>
      <c r="S74" s="75">
        <f t="shared" si="4"/>
        <v>7</v>
      </c>
      <c r="U74" s="75">
        <f t="shared" si="5"/>
        <v>4950</v>
      </c>
    </row>
    <row r="75" s="75" customFormat="1" ht="19" customHeight="1" spans="1:21">
      <c r="A75" s="91" t="s">
        <v>24</v>
      </c>
      <c r="B75" s="75" t="s">
        <v>287</v>
      </c>
      <c r="C75" s="75" t="s">
        <v>88</v>
      </c>
      <c r="D75" s="92" t="s">
        <v>300</v>
      </c>
      <c r="E75" s="93" t="s">
        <v>301</v>
      </c>
      <c r="F75" s="94">
        <v>46155</v>
      </c>
      <c r="G75" s="94">
        <v>46168</v>
      </c>
      <c r="H75" s="95">
        <v>3500</v>
      </c>
      <c r="I75" s="93">
        <v>5</v>
      </c>
      <c r="J75" s="92" t="str">
        <f>LOOKUP(I75,{0,31,61,91,181,366,10000},{"0-30天","31-60天","61-90天","91-180天","181-365天","365天以上"})</f>
        <v>0-30天</v>
      </c>
      <c r="K75" s="96">
        <v>46203</v>
      </c>
      <c r="L75" s="97" t="s">
        <v>142</v>
      </c>
      <c r="M75" s="98"/>
      <c r="N75" s="99">
        <v>0</v>
      </c>
      <c r="O75" s="99">
        <v>3500</v>
      </c>
      <c r="P75" s="99">
        <v>0</v>
      </c>
      <c r="Q75" s="100">
        <v>0</v>
      </c>
      <c r="R75" s="75">
        <f t="shared" si="6"/>
        <v>0</v>
      </c>
      <c r="S75" s="75">
        <f t="shared" si="4"/>
        <v>6</v>
      </c>
      <c r="U75" s="75">
        <f t="shared" si="5"/>
        <v>0</v>
      </c>
    </row>
    <row r="76" s="75" customFormat="1" ht="19" customHeight="1" spans="1:21">
      <c r="A76" s="91" t="s">
        <v>24</v>
      </c>
      <c r="B76" s="75" t="s">
        <v>287</v>
      </c>
      <c r="C76" s="75" t="s">
        <v>86</v>
      </c>
      <c r="D76" s="92" t="s">
        <v>302</v>
      </c>
      <c r="E76" s="93" t="s">
        <v>303</v>
      </c>
      <c r="F76" s="94">
        <v>46153</v>
      </c>
      <c r="G76" s="94">
        <v>46166</v>
      </c>
      <c r="H76" s="95">
        <v>8500</v>
      </c>
      <c r="I76" s="93">
        <v>7</v>
      </c>
      <c r="J76" s="92" t="str">
        <f>LOOKUP(I76,{0,31,61,91,181,366,10000},{"0-30天","31-60天","61-90天","91-180天","181-365天","365天以上"})</f>
        <v>0-30天</v>
      </c>
      <c r="K76" s="96">
        <v>46203</v>
      </c>
      <c r="L76" s="97" t="s">
        <v>142</v>
      </c>
      <c r="M76" s="98"/>
      <c r="N76" s="99">
        <v>8500</v>
      </c>
      <c r="O76" s="99">
        <v>0</v>
      </c>
      <c r="P76" s="99">
        <v>0</v>
      </c>
      <c r="Q76" s="100">
        <v>0</v>
      </c>
      <c r="R76" s="75">
        <f t="shared" si="6"/>
        <v>0</v>
      </c>
      <c r="S76" s="75">
        <f t="shared" si="4"/>
        <v>6</v>
      </c>
      <c r="U76" s="75">
        <f t="shared" si="5"/>
        <v>0</v>
      </c>
    </row>
    <row r="77" s="75" customFormat="1" ht="19" customHeight="1" spans="1:21">
      <c r="A77" s="91" t="s">
        <v>24</v>
      </c>
      <c r="B77" s="75" t="s">
        <v>287</v>
      </c>
      <c r="C77" s="75" t="s">
        <v>85</v>
      </c>
      <c r="D77" s="92" t="s">
        <v>304</v>
      </c>
      <c r="E77" s="93" t="s">
        <v>305</v>
      </c>
      <c r="F77" s="94">
        <v>46112</v>
      </c>
      <c r="G77" s="94">
        <v>46142</v>
      </c>
      <c r="H77" s="95">
        <v>8400</v>
      </c>
      <c r="I77" s="93">
        <v>31</v>
      </c>
      <c r="J77" s="92" t="str">
        <f>LOOKUP(I77,{0,31,61,91,181,366,10000},{"0-30天","31-60天","61-90天","91-180天","181-365天","365天以上"})</f>
        <v>31-60天</v>
      </c>
      <c r="K77" s="96" t="s">
        <v>145</v>
      </c>
      <c r="L77" s="97"/>
      <c r="M77" s="98"/>
      <c r="N77" s="99">
        <v>0</v>
      </c>
      <c r="O77" s="99">
        <v>0</v>
      </c>
      <c r="P77" s="99">
        <v>0</v>
      </c>
      <c r="Q77" s="100">
        <v>8400</v>
      </c>
      <c r="R77" s="75">
        <f t="shared" si="6"/>
        <v>0</v>
      </c>
      <c r="S77" s="75">
        <v>6</v>
      </c>
      <c r="U77" s="75">
        <f t="shared" si="5"/>
        <v>0</v>
      </c>
    </row>
    <row r="78" s="75" customFormat="1" ht="19" customHeight="1" spans="1:21">
      <c r="A78" s="91" t="s">
        <v>24</v>
      </c>
      <c r="B78" s="75" t="s">
        <v>287</v>
      </c>
      <c r="C78" s="75" t="s">
        <v>84</v>
      </c>
      <c r="D78" s="92" t="s">
        <v>306</v>
      </c>
      <c r="E78" s="93" t="s">
        <v>307</v>
      </c>
      <c r="F78" s="94">
        <v>45400</v>
      </c>
      <c r="G78" s="94">
        <v>45413</v>
      </c>
      <c r="H78" s="95">
        <v>25500</v>
      </c>
      <c r="I78" s="93">
        <v>760</v>
      </c>
      <c r="J78" s="92" t="str">
        <f>LOOKUP(I78,{0,31,61,91,181,366,10000},{"0-30天","31-60天","61-90天","91-180天","181-365天","365天以上"})</f>
        <v>365天以上</v>
      </c>
      <c r="K78" s="96">
        <v>46203</v>
      </c>
      <c r="L78" s="97" t="s">
        <v>142</v>
      </c>
      <c r="M78" s="98"/>
      <c r="N78" s="99">
        <v>0</v>
      </c>
      <c r="O78" s="99">
        <v>25500</v>
      </c>
      <c r="P78" s="99">
        <v>0</v>
      </c>
      <c r="Q78" s="100">
        <v>0</v>
      </c>
      <c r="R78" s="75">
        <f t="shared" si="6"/>
        <v>0</v>
      </c>
      <c r="S78" s="75">
        <f t="shared" si="4"/>
        <v>6</v>
      </c>
      <c r="U78" s="75">
        <f t="shared" si="5"/>
        <v>0</v>
      </c>
    </row>
    <row r="79" s="75" customFormat="1" ht="19" customHeight="1" spans="1:21">
      <c r="A79" s="91" t="s">
        <v>24</v>
      </c>
      <c r="B79" s="75" t="s">
        <v>287</v>
      </c>
      <c r="C79" s="75" t="s">
        <v>83</v>
      </c>
      <c r="D79" s="92" t="s">
        <v>308</v>
      </c>
      <c r="E79" s="93" t="s">
        <v>309</v>
      </c>
      <c r="F79" s="94">
        <v>46139</v>
      </c>
      <c r="G79" s="94">
        <v>46152</v>
      </c>
      <c r="H79" s="95">
        <v>2050</v>
      </c>
      <c r="I79" s="93">
        <v>21</v>
      </c>
      <c r="J79" s="92" t="str">
        <f>LOOKUP(I79,{0,31,61,91,181,366,10000},{"0-30天","31-60天","61-90天","91-180天","181-365天","365天以上"})</f>
        <v>0-30天</v>
      </c>
      <c r="K79" s="101" t="s">
        <v>145</v>
      </c>
      <c r="L79" s="97" t="s">
        <v>142</v>
      </c>
      <c r="M79" s="98"/>
      <c r="N79" s="99">
        <v>0</v>
      </c>
      <c r="O79" s="99">
        <v>0</v>
      </c>
      <c r="P79" s="99">
        <v>2050</v>
      </c>
      <c r="Q79" s="100">
        <v>0</v>
      </c>
      <c r="R79" s="75">
        <f t="shared" si="6"/>
        <v>0</v>
      </c>
      <c r="S79" s="75">
        <v>6</v>
      </c>
      <c r="U79" s="75">
        <f t="shared" si="5"/>
        <v>0</v>
      </c>
    </row>
    <row r="80" s="75" customFormat="1" ht="19" customHeight="1" spans="1:21">
      <c r="A80" s="91" t="s">
        <v>24</v>
      </c>
      <c r="B80" s="75" t="s">
        <v>287</v>
      </c>
      <c r="C80" s="75" t="s">
        <v>35</v>
      </c>
      <c r="D80" s="92" t="s">
        <v>310</v>
      </c>
      <c r="E80" s="93" t="s">
        <v>311</v>
      </c>
      <c r="F80" s="94">
        <v>46125</v>
      </c>
      <c r="G80" s="94">
        <v>46138</v>
      </c>
      <c r="H80" s="95">
        <v>13000</v>
      </c>
      <c r="I80" s="93">
        <v>35</v>
      </c>
      <c r="J80" s="92" t="str">
        <f>LOOKUP(I80,{0,31,61,91,181,366,10000},{"0-30天","31-60天","61-90天","91-180天","181-365天","365天以上"})</f>
        <v>31-60天</v>
      </c>
      <c r="K80" s="96">
        <v>46203</v>
      </c>
      <c r="L80" s="97" t="s">
        <v>142</v>
      </c>
      <c r="M80" s="98"/>
      <c r="N80" s="99">
        <v>13000</v>
      </c>
      <c r="O80" s="99">
        <v>0</v>
      </c>
      <c r="P80" s="99">
        <v>0</v>
      </c>
      <c r="Q80" s="100">
        <v>0</v>
      </c>
      <c r="R80" s="75">
        <f t="shared" si="6"/>
        <v>0</v>
      </c>
      <c r="S80" s="75">
        <f t="shared" si="4"/>
        <v>6</v>
      </c>
      <c r="U80" s="75">
        <f t="shared" si="5"/>
        <v>0</v>
      </c>
    </row>
    <row r="81" s="75" customFormat="1" ht="19" customHeight="1" spans="1:21">
      <c r="A81" s="91" t="s">
        <v>24</v>
      </c>
      <c r="B81" s="75" t="s">
        <v>287</v>
      </c>
      <c r="C81" s="75" t="s">
        <v>35</v>
      </c>
      <c r="D81" s="92" t="s">
        <v>312</v>
      </c>
      <c r="E81" s="93" t="s">
        <v>313</v>
      </c>
      <c r="F81" s="94">
        <v>46134</v>
      </c>
      <c r="G81" s="94">
        <v>46147</v>
      </c>
      <c r="H81" s="95">
        <v>13000</v>
      </c>
      <c r="I81" s="93">
        <v>26</v>
      </c>
      <c r="J81" s="92" t="str">
        <f>LOOKUP(I81,{0,31,61,91,181,366,10000},{"0-30天","31-60天","61-90天","91-180天","181-365天","365天以上"})</f>
        <v>0-30天</v>
      </c>
      <c r="K81" s="96">
        <v>46234</v>
      </c>
      <c r="L81" s="97"/>
      <c r="M81" s="98"/>
      <c r="N81" s="99">
        <v>0</v>
      </c>
      <c r="O81" s="99">
        <v>0</v>
      </c>
      <c r="P81" s="99">
        <v>0</v>
      </c>
      <c r="Q81" s="100">
        <v>0</v>
      </c>
      <c r="R81" s="75">
        <f t="shared" si="6"/>
        <v>13000</v>
      </c>
      <c r="S81" s="75">
        <f t="shared" si="4"/>
        <v>7</v>
      </c>
      <c r="U81" s="75">
        <f t="shared" si="5"/>
        <v>13000</v>
      </c>
    </row>
    <row r="82" s="75" customFormat="1" ht="19" customHeight="1" spans="1:21">
      <c r="A82" s="91" t="s">
        <v>24</v>
      </c>
      <c r="B82" s="75" t="s">
        <v>287</v>
      </c>
      <c r="C82" s="75" t="s">
        <v>35</v>
      </c>
      <c r="D82" s="92" t="s">
        <v>314</v>
      </c>
      <c r="E82" s="93" t="s">
        <v>315</v>
      </c>
      <c r="F82" s="94">
        <v>46153</v>
      </c>
      <c r="G82" s="94">
        <v>46166</v>
      </c>
      <c r="H82" s="95">
        <v>13000</v>
      </c>
      <c r="I82" s="93">
        <v>7</v>
      </c>
      <c r="J82" s="92" t="str">
        <f>LOOKUP(I82,{0,31,61,91,181,366,10000},{"0-30天","31-60天","61-90天","91-180天","181-365天","365天以上"})</f>
        <v>0-30天</v>
      </c>
      <c r="K82" s="96">
        <v>46234</v>
      </c>
      <c r="L82" s="97"/>
      <c r="M82" s="98"/>
      <c r="N82" s="99">
        <v>0</v>
      </c>
      <c r="O82" s="99">
        <v>0</v>
      </c>
      <c r="P82" s="99">
        <v>0</v>
      </c>
      <c r="Q82" s="100">
        <v>0</v>
      </c>
      <c r="R82" s="75">
        <f t="shared" si="6"/>
        <v>13000</v>
      </c>
      <c r="S82" s="75">
        <f t="shared" si="4"/>
        <v>7</v>
      </c>
      <c r="U82" s="75">
        <f t="shared" si="5"/>
        <v>13000</v>
      </c>
    </row>
    <row r="83" s="75" customFormat="1" ht="19" customHeight="1" spans="1:21">
      <c r="A83" s="91" t="s">
        <v>24</v>
      </c>
      <c r="B83" s="75" t="s">
        <v>287</v>
      </c>
      <c r="C83" s="75" t="s">
        <v>35</v>
      </c>
      <c r="D83" s="92" t="s">
        <v>316</v>
      </c>
      <c r="E83" s="93" t="s">
        <v>317</v>
      </c>
      <c r="F83" s="94">
        <v>46157</v>
      </c>
      <c r="G83" s="94">
        <v>46170</v>
      </c>
      <c r="H83" s="95">
        <v>13000</v>
      </c>
      <c r="I83" s="93">
        <v>3</v>
      </c>
      <c r="J83" s="92" t="str">
        <f>LOOKUP(I83,{0,31,61,91,181,366,10000},{"0-30天","31-60天","61-90天","91-180天","181-365天","365天以上"})</f>
        <v>0-30天</v>
      </c>
      <c r="K83" s="96">
        <v>46234</v>
      </c>
      <c r="L83" s="97"/>
      <c r="M83" s="98"/>
      <c r="N83" s="99">
        <v>0</v>
      </c>
      <c r="O83" s="99">
        <v>0</v>
      </c>
      <c r="P83" s="99">
        <v>0</v>
      </c>
      <c r="Q83" s="100">
        <v>0</v>
      </c>
      <c r="R83" s="75">
        <f t="shared" si="6"/>
        <v>13000</v>
      </c>
      <c r="S83" s="75">
        <f t="shared" si="4"/>
        <v>7</v>
      </c>
      <c r="U83" s="75">
        <f t="shared" si="5"/>
        <v>13000</v>
      </c>
    </row>
    <row r="84" s="75" customFormat="1" ht="19" customHeight="1" spans="1:21">
      <c r="A84" s="91" t="s">
        <v>24</v>
      </c>
      <c r="B84" s="75" t="s">
        <v>287</v>
      </c>
      <c r="C84" s="75" t="s">
        <v>29</v>
      </c>
      <c r="D84" s="92" t="s">
        <v>318</v>
      </c>
      <c r="E84" s="93" t="s">
        <v>319</v>
      </c>
      <c r="F84" s="94">
        <v>45063</v>
      </c>
      <c r="G84" s="94">
        <v>45076</v>
      </c>
      <c r="H84" s="95">
        <v>260</v>
      </c>
      <c r="I84" s="93">
        <v>1097</v>
      </c>
      <c r="J84" s="92" t="str">
        <f>LOOKUP(I84,{0,31,61,91,181,366,10000},{"0-30天","31-60天","61-90天","91-180天","181-365天","365天以上"})</f>
        <v>365天以上</v>
      </c>
      <c r="K84" s="96" t="s">
        <v>196</v>
      </c>
      <c r="L84" s="97" t="s">
        <v>218</v>
      </c>
      <c r="M84" s="98"/>
      <c r="N84" s="99">
        <v>0</v>
      </c>
      <c r="O84" s="99">
        <v>0</v>
      </c>
      <c r="P84" s="99">
        <v>0</v>
      </c>
      <c r="Q84" s="100">
        <v>260</v>
      </c>
      <c r="R84" s="75">
        <f t="shared" si="6"/>
        <v>0</v>
      </c>
      <c r="S84" s="75">
        <v>6</v>
      </c>
      <c r="U84" s="75">
        <f t="shared" si="5"/>
        <v>0</v>
      </c>
    </row>
    <row r="85" s="75" customFormat="1" ht="19" customHeight="1" spans="1:21">
      <c r="A85" s="91" t="s">
        <v>24</v>
      </c>
      <c r="B85" s="75" t="s">
        <v>287</v>
      </c>
      <c r="C85" s="75" t="s">
        <v>29</v>
      </c>
      <c r="D85" s="92" t="s">
        <v>320</v>
      </c>
      <c r="E85" s="93" t="s">
        <v>321</v>
      </c>
      <c r="F85" s="94">
        <v>45173</v>
      </c>
      <c r="G85" s="94">
        <v>45186</v>
      </c>
      <c r="H85" s="95">
        <v>4500</v>
      </c>
      <c r="I85" s="93">
        <v>987</v>
      </c>
      <c r="J85" s="92" t="str">
        <f>LOOKUP(I85,{0,31,61,91,181,366,10000},{"0-30天","31-60天","61-90天","91-180天","181-365天","365天以上"})</f>
        <v>365天以上</v>
      </c>
      <c r="K85" s="96" t="s">
        <v>196</v>
      </c>
      <c r="L85" s="97" t="s">
        <v>218</v>
      </c>
      <c r="M85" s="98"/>
      <c r="N85" s="99">
        <v>0</v>
      </c>
      <c r="O85" s="99">
        <v>0</v>
      </c>
      <c r="P85" s="99">
        <v>0</v>
      </c>
      <c r="Q85" s="100">
        <v>4500</v>
      </c>
      <c r="R85" s="75">
        <f t="shared" si="6"/>
        <v>0</v>
      </c>
      <c r="S85" s="75">
        <v>6</v>
      </c>
      <c r="U85" s="75">
        <f t="shared" si="5"/>
        <v>0</v>
      </c>
    </row>
    <row r="86" s="75" customFormat="1" ht="19" customHeight="1" spans="1:21">
      <c r="A86" s="91" t="s">
        <v>24</v>
      </c>
      <c r="B86" s="75" t="s">
        <v>287</v>
      </c>
      <c r="C86" s="75" t="s">
        <v>29</v>
      </c>
      <c r="D86" s="92" t="s">
        <v>322</v>
      </c>
      <c r="E86" s="93" t="s">
        <v>323</v>
      </c>
      <c r="F86" s="94">
        <v>45195</v>
      </c>
      <c r="G86" s="94">
        <v>45208</v>
      </c>
      <c r="H86" s="95">
        <v>7120</v>
      </c>
      <c r="I86" s="93">
        <v>965</v>
      </c>
      <c r="J86" s="92" t="str">
        <f>LOOKUP(I86,{0,31,61,91,181,366,10000},{"0-30天","31-60天","61-90天","91-180天","181-365天","365天以上"})</f>
        <v>365天以上</v>
      </c>
      <c r="K86" s="96" t="s">
        <v>196</v>
      </c>
      <c r="L86" s="97" t="s">
        <v>218</v>
      </c>
      <c r="M86" s="98"/>
      <c r="N86" s="99">
        <v>0</v>
      </c>
      <c r="O86" s="99">
        <v>0</v>
      </c>
      <c r="P86" s="99">
        <v>0</v>
      </c>
      <c r="Q86" s="100">
        <v>7120</v>
      </c>
      <c r="R86" s="75">
        <f t="shared" si="6"/>
        <v>0</v>
      </c>
      <c r="S86" s="75">
        <v>6</v>
      </c>
      <c r="U86" s="75">
        <f t="shared" si="5"/>
        <v>0</v>
      </c>
    </row>
    <row r="87" s="75" customFormat="1" ht="19" customHeight="1" spans="1:21">
      <c r="A87" s="91" t="s">
        <v>24</v>
      </c>
      <c r="B87" s="75" t="s">
        <v>287</v>
      </c>
      <c r="C87" s="75" t="s">
        <v>29</v>
      </c>
      <c r="D87" s="92" t="s">
        <v>322</v>
      </c>
      <c r="E87" s="93" t="s">
        <v>323</v>
      </c>
      <c r="F87" s="94">
        <v>45195</v>
      </c>
      <c r="G87" s="94">
        <v>45208</v>
      </c>
      <c r="H87" s="95">
        <f>68200-7120</f>
        <v>61080</v>
      </c>
      <c r="I87" s="93">
        <v>965</v>
      </c>
      <c r="J87" s="92" t="str">
        <f>LOOKUP(I87,{0,31,61,91,181,366,10000},{"0-30天","31-60天","61-90天","91-180天","181-365天","365天以上"})</f>
        <v>365天以上</v>
      </c>
      <c r="K87" s="96">
        <v>46234</v>
      </c>
      <c r="L87" s="97" t="s">
        <v>218</v>
      </c>
      <c r="M87" s="98"/>
      <c r="N87" s="99">
        <v>0</v>
      </c>
      <c r="O87" s="99">
        <v>0</v>
      </c>
      <c r="P87" s="99">
        <v>0</v>
      </c>
      <c r="Q87" s="100">
        <v>0</v>
      </c>
      <c r="R87" s="75">
        <f t="shared" si="6"/>
        <v>61080</v>
      </c>
      <c r="S87" s="75">
        <v>7</v>
      </c>
      <c r="U87" s="75">
        <f t="shared" si="5"/>
        <v>61080</v>
      </c>
    </row>
    <row r="88" s="75" customFormat="1" ht="19" customHeight="1" spans="1:21">
      <c r="A88" s="91" t="s">
        <v>24</v>
      </c>
      <c r="B88" s="75" t="s">
        <v>287</v>
      </c>
      <c r="C88" s="75" t="s">
        <v>29</v>
      </c>
      <c r="D88" s="92" t="s">
        <v>324</v>
      </c>
      <c r="E88" s="93" t="s">
        <v>325</v>
      </c>
      <c r="F88" s="94">
        <v>45229</v>
      </c>
      <c r="G88" s="94">
        <v>45242</v>
      </c>
      <c r="H88" s="95">
        <v>20000</v>
      </c>
      <c r="I88" s="93">
        <v>931</v>
      </c>
      <c r="J88" s="92" t="str">
        <f>LOOKUP(I88,{0,31,61,91,181,366,10000},{"0-30天","31-60天","61-90天","91-180天","181-365天","365天以上"})</f>
        <v>365天以上</v>
      </c>
      <c r="K88" s="96">
        <v>46234</v>
      </c>
      <c r="L88" s="97" t="s">
        <v>218</v>
      </c>
      <c r="M88" s="98"/>
      <c r="N88" s="99">
        <v>0</v>
      </c>
      <c r="O88" s="99">
        <v>0</v>
      </c>
      <c r="P88" s="99">
        <v>0</v>
      </c>
      <c r="Q88" s="100">
        <v>0</v>
      </c>
      <c r="R88" s="75">
        <f t="shared" si="6"/>
        <v>20000</v>
      </c>
      <c r="S88" s="75">
        <f t="shared" ref="S88:S104" si="7">MONTH(K88)</f>
        <v>7</v>
      </c>
      <c r="U88" s="75">
        <f t="shared" si="5"/>
        <v>20000</v>
      </c>
    </row>
    <row r="89" s="75" customFormat="1" ht="19" customHeight="1" spans="1:21">
      <c r="A89" s="91" t="s">
        <v>24</v>
      </c>
      <c r="B89" s="75" t="s">
        <v>287</v>
      </c>
      <c r="C89" s="75" t="s">
        <v>29</v>
      </c>
      <c r="D89" s="92" t="s">
        <v>326</v>
      </c>
      <c r="E89" s="93" t="s">
        <v>327</v>
      </c>
      <c r="F89" s="94">
        <v>45232</v>
      </c>
      <c r="G89" s="94">
        <v>45242</v>
      </c>
      <c r="H89" s="95">
        <v>2200</v>
      </c>
      <c r="I89" s="93">
        <v>931</v>
      </c>
      <c r="J89" s="92" t="str">
        <f>LOOKUP(I89,{0,31,61,91,181,366,10000},{"0-30天","31-60天","61-90天","91-180天","181-365天","365天以上"})</f>
        <v>365天以上</v>
      </c>
      <c r="K89" s="96">
        <v>46234</v>
      </c>
      <c r="L89" s="97" t="s">
        <v>218</v>
      </c>
      <c r="M89" s="98"/>
      <c r="N89" s="99">
        <v>0</v>
      </c>
      <c r="O89" s="99">
        <v>0</v>
      </c>
      <c r="P89" s="99">
        <v>0</v>
      </c>
      <c r="Q89" s="100">
        <v>0</v>
      </c>
      <c r="R89" s="75">
        <f t="shared" si="6"/>
        <v>2200</v>
      </c>
      <c r="S89" s="75">
        <f t="shared" si="7"/>
        <v>7</v>
      </c>
      <c r="U89" s="75">
        <f t="shared" si="5"/>
        <v>2200</v>
      </c>
    </row>
    <row r="90" s="75" customFormat="1" ht="19" customHeight="1" spans="1:21">
      <c r="A90" s="91" t="s">
        <v>24</v>
      </c>
      <c r="B90" s="75" t="s">
        <v>287</v>
      </c>
      <c r="C90" s="75" t="s">
        <v>29</v>
      </c>
      <c r="D90" s="92" t="s">
        <v>328</v>
      </c>
      <c r="E90" s="93" t="s">
        <v>329</v>
      </c>
      <c r="F90" s="94">
        <v>45313</v>
      </c>
      <c r="G90" s="94">
        <v>45326</v>
      </c>
      <c r="H90" s="95">
        <v>20000</v>
      </c>
      <c r="I90" s="93">
        <v>847</v>
      </c>
      <c r="J90" s="92" t="str">
        <f>LOOKUP(I90,{0,31,61,91,181,366,10000},{"0-30天","31-60天","61-90天","91-180天","181-365天","365天以上"})</f>
        <v>365天以上</v>
      </c>
      <c r="K90" s="96">
        <v>46234</v>
      </c>
      <c r="L90" s="97" t="s">
        <v>218</v>
      </c>
      <c r="M90" s="98"/>
      <c r="N90" s="99">
        <v>0</v>
      </c>
      <c r="O90" s="99">
        <v>0</v>
      </c>
      <c r="P90" s="99">
        <v>0</v>
      </c>
      <c r="Q90" s="100">
        <v>0</v>
      </c>
      <c r="R90" s="75">
        <f t="shared" si="6"/>
        <v>20000</v>
      </c>
      <c r="S90" s="75">
        <f t="shared" si="7"/>
        <v>7</v>
      </c>
      <c r="U90" s="75">
        <f t="shared" si="5"/>
        <v>20000</v>
      </c>
    </row>
    <row r="91" s="75" customFormat="1" ht="19" customHeight="1" spans="1:21">
      <c r="A91" s="91" t="s">
        <v>24</v>
      </c>
      <c r="B91" s="75" t="s">
        <v>287</v>
      </c>
      <c r="C91" s="75" t="s">
        <v>29</v>
      </c>
      <c r="D91" s="92" t="s">
        <v>330</v>
      </c>
      <c r="E91" s="93" t="s">
        <v>331</v>
      </c>
      <c r="F91" s="94">
        <v>45326</v>
      </c>
      <c r="G91" s="94">
        <v>45339</v>
      </c>
      <c r="H91" s="95">
        <v>15400</v>
      </c>
      <c r="I91" s="93">
        <v>834</v>
      </c>
      <c r="J91" s="92" t="str">
        <f>LOOKUP(I91,{0,31,61,91,181,366,10000},{"0-30天","31-60天","61-90天","91-180天","181-365天","365天以上"})</f>
        <v>365天以上</v>
      </c>
      <c r="K91" s="96">
        <v>46234</v>
      </c>
      <c r="L91" s="97" t="s">
        <v>218</v>
      </c>
      <c r="M91" s="98"/>
      <c r="N91" s="99">
        <v>0</v>
      </c>
      <c r="O91" s="99">
        <v>0</v>
      </c>
      <c r="P91" s="99">
        <v>0</v>
      </c>
      <c r="Q91" s="100">
        <v>0</v>
      </c>
      <c r="R91" s="75">
        <f t="shared" si="6"/>
        <v>15400</v>
      </c>
      <c r="S91" s="75">
        <f t="shared" si="7"/>
        <v>7</v>
      </c>
      <c r="U91" s="75">
        <f t="shared" si="5"/>
        <v>15400</v>
      </c>
    </row>
    <row r="92" s="75" customFormat="1" ht="19" customHeight="1" spans="1:21">
      <c r="A92" s="91" t="s">
        <v>24</v>
      </c>
      <c r="B92" s="75" t="s">
        <v>287</v>
      </c>
      <c r="C92" s="75" t="s">
        <v>29</v>
      </c>
      <c r="D92" s="92" t="s">
        <v>332</v>
      </c>
      <c r="E92" s="93" t="s">
        <v>333</v>
      </c>
      <c r="F92" s="94">
        <v>45369</v>
      </c>
      <c r="G92" s="94">
        <v>45382</v>
      </c>
      <c r="H92" s="95">
        <v>10000</v>
      </c>
      <c r="I92" s="93">
        <v>791</v>
      </c>
      <c r="J92" s="92" t="str">
        <f>LOOKUP(I92,{0,31,61,91,181,366,10000},{"0-30天","31-60天","61-90天","91-180天","181-365天","365天以上"})</f>
        <v>365天以上</v>
      </c>
      <c r="K92" s="96">
        <v>46234</v>
      </c>
      <c r="L92" s="97" t="s">
        <v>218</v>
      </c>
      <c r="M92" s="98"/>
      <c r="N92" s="99">
        <v>0</v>
      </c>
      <c r="O92" s="99">
        <v>0</v>
      </c>
      <c r="P92" s="99">
        <v>0</v>
      </c>
      <c r="Q92" s="100">
        <v>0</v>
      </c>
      <c r="R92" s="75">
        <f t="shared" si="6"/>
        <v>10000</v>
      </c>
      <c r="S92" s="75">
        <f t="shared" si="7"/>
        <v>7</v>
      </c>
      <c r="U92" s="75">
        <f t="shared" si="5"/>
        <v>10000</v>
      </c>
    </row>
    <row r="93" s="75" customFormat="1" ht="19" customHeight="1" spans="1:21">
      <c r="A93" s="91" t="s">
        <v>24</v>
      </c>
      <c r="B93" s="75" t="s">
        <v>287</v>
      </c>
      <c r="C93" s="75" t="s">
        <v>82</v>
      </c>
      <c r="D93" s="92" t="s">
        <v>334</v>
      </c>
      <c r="E93" s="93" t="s">
        <v>335</v>
      </c>
      <c r="F93" s="94">
        <v>45992</v>
      </c>
      <c r="G93" s="94">
        <v>46022</v>
      </c>
      <c r="H93" s="95">
        <v>45000</v>
      </c>
      <c r="I93" s="93">
        <v>151</v>
      </c>
      <c r="J93" s="92" t="str">
        <f>LOOKUP(I93,{0,31,61,91,181,366,10000},{"0-30天","31-60天","61-90天","91-180天","181-365天","365天以上"})</f>
        <v>91-180天</v>
      </c>
      <c r="K93" s="96">
        <v>46203</v>
      </c>
      <c r="L93" s="97" t="s">
        <v>142</v>
      </c>
      <c r="M93" s="98"/>
      <c r="N93" s="99">
        <v>45000</v>
      </c>
      <c r="O93" s="99">
        <v>0</v>
      </c>
      <c r="P93" s="99">
        <v>0</v>
      </c>
      <c r="Q93" s="100">
        <v>0</v>
      </c>
      <c r="R93" s="75">
        <f t="shared" si="6"/>
        <v>0</v>
      </c>
      <c r="S93" s="75">
        <f t="shared" si="7"/>
        <v>6</v>
      </c>
      <c r="U93" s="75">
        <f t="shared" si="5"/>
        <v>0</v>
      </c>
    </row>
    <row r="94" s="75" customFormat="1" ht="19" customHeight="1" spans="1:21">
      <c r="A94" s="91" t="s">
        <v>24</v>
      </c>
      <c r="B94" s="75" t="s">
        <v>287</v>
      </c>
      <c r="C94" s="75" t="s">
        <v>80</v>
      </c>
      <c r="D94" s="92" t="s">
        <v>336</v>
      </c>
      <c r="E94" s="93" t="s">
        <v>337</v>
      </c>
      <c r="F94" s="94">
        <v>46135</v>
      </c>
      <c r="G94" s="94">
        <v>46165</v>
      </c>
      <c r="H94" s="95">
        <v>7200</v>
      </c>
      <c r="I94" s="93">
        <v>8</v>
      </c>
      <c r="J94" s="92" t="str">
        <f>LOOKUP(I94,{0,31,61,91,181,366,10000},{"0-30天","31-60天","61-90天","91-180天","181-365天","365天以上"})</f>
        <v>0-30天</v>
      </c>
      <c r="K94" s="96">
        <v>46203</v>
      </c>
      <c r="L94" s="97" t="s">
        <v>142</v>
      </c>
      <c r="M94" s="98"/>
      <c r="N94" s="99">
        <v>0</v>
      </c>
      <c r="O94" s="99">
        <v>7200</v>
      </c>
      <c r="P94" s="99">
        <v>0</v>
      </c>
      <c r="Q94" s="100">
        <v>0</v>
      </c>
      <c r="R94" s="75">
        <f t="shared" si="6"/>
        <v>0</v>
      </c>
      <c r="S94" s="75">
        <f t="shared" si="7"/>
        <v>6</v>
      </c>
      <c r="U94" s="75">
        <f t="shared" si="5"/>
        <v>0</v>
      </c>
    </row>
    <row r="95" s="75" customFormat="1" ht="19" customHeight="1" spans="1:21">
      <c r="A95" s="91" t="s">
        <v>24</v>
      </c>
      <c r="B95" s="75" t="s">
        <v>287</v>
      </c>
      <c r="C95" s="75" t="s">
        <v>51</v>
      </c>
      <c r="D95" s="92" t="s">
        <v>338</v>
      </c>
      <c r="E95" s="93" t="s">
        <v>339</v>
      </c>
      <c r="F95" s="94">
        <v>46154</v>
      </c>
      <c r="G95" s="94">
        <v>46167</v>
      </c>
      <c r="H95" s="95">
        <v>8176.8</v>
      </c>
      <c r="I95" s="93">
        <v>6</v>
      </c>
      <c r="J95" s="92" t="str">
        <f>LOOKUP(I95,{0,31,61,91,181,366,10000},{"0-30天","31-60天","61-90天","91-180天","181-365天","365天以上"})</f>
        <v>0-30天</v>
      </c>
      <c r="K95" s="96">
        <v>46234</v>
      </c>
      <c r="L95" s="97"/>
      <c r="M95" s="98"/>
      <c r="N95" s="99">
        <v>0</v>
      </c>
      <c r="O95" s="99">
        <v>0</v>
      </c>
      <c r="P95" s="99">
        <v>0</v>
      </c>
      <c r="Q95" s="100">
        <v>0</v>
      </c>
      <c r="R95" s="75">
        <f t="shared" si="6"/>
        <v>8176.8</v>
      </c>
      <c r="S95" s="75">
        <f t="shared" si="7"/>
        <v>7</v>
      </c>
      <c r="U95" s="75">
        <f t="shared" si="5"/>
        <v>8176.8</v>
      </c>
    </row>
    <row r="96" s="75" customFormat="1" ht="19" customHeight="1" spans="1:21">
      <c r="A96" s="91" t="s">
        <v>24</v>
      </c>
      <c r="B96" s="75" t="s">
        <v>340</v>
      </c>
      <c r="C96" s="75" t="s">
        <v>116</v>
      </c>
      <c r="D96" s="92" t="s">
        <v>341</v>
      </c>
      <c r="E96" s="93" t="s">
        <v>342</v>
      </c>
      <c r="F96" s="94">
        <v>46129</v>
      </c>
      <c r="G96" s="94">
        <v>46159</v>
      </c>
      <c r="H96" s="95">
        <v>1050</v>
      </c>
      <c r="I96" s="93">
        <v>14</v>
      </c>
      <c r="J96" s="92" t="str">
        <f>LOOKUP(I96,{0,31,61,91,181,366,10000},{"0-30天","31-60天","61-90天","91-180天","181-365天","365天以上"})</f>
        <v>0-30天</v>
      </c>
      <c r="K96" s="96">
        <v>46203</v>
      </c>
      <c r="L96" s="97" t="s">
        <v>142</v>
      </c>
      <c r="M96" s="98"/>
      <c r="N96" s="99">
        <v>0</v>
      </c>
      <c r="O96" s="99">
        <v>1050</v>
      </c>
      <c r="P96" s="99">
        <v>0</v>
      </c>
      <c r="Q96" s="100">
        <v>0</v>
      </c>
      <c r="R96" s="75">
        <f t="shared" si="6"/>
        <v>0</v>
      </c>
      <c r="S96" s="75">
        <f t="shared" si="7"/>
        <v>6</v>
      </c>
      <c r="U96" s="75">
        <f t="shared" si="5"/>
        <v>0</v>
      </c>
    </row>
    <row r="97" s="75" customFormat="1" ht="19" customHeight="1" spans="1:21">
      <c r="A97" s="91" t="s">
        <v>24</v>
      </c>
      <c r="B97" s="75" t="s">
        <v>340</v>
      </c>
      <c r="C97" s="75" t="s">
        <v>115</v>
      </c>
      <c r="D97" s="92" t="s">
        <v>343</v>
      </c>
      <c r="E97" s="93" t="s">
        <v>344</v>
      </c>
      <c r="F97" s="94">
        <v>46121</v>
      </c>
      <c r="G97" s="94">
        <v>46151</v>
      </c>
      <c r="H97" s="95">
        <v>12500</v>
      </c>
      <c r="I97" s="93">
        <v>22</v>
      </c>
      <c r="J97" s="92" t="str">
        <f>LOOKUP(I97,{0,31,61,91,181,366,10000},{"0-30天","31-60天","61-90天","91-180天","181-365天","365天以上"})</f>
        <v>0-30天</v>
      </c>
      <c r="K97" s="96">
        <v>46203</v>
      </c>
      <c r="L97" s="97" t="s">
        <v>142</v>
      </c>
      <c r="M97" s="98"/>
      <c r="N97" s="99">
        <v>0</v>
      </c>
      <c r="O97" s="99">
        <v>12500</v>
      </c>
      <c r="P97" s="99">
        <v>0</v>
      </c>
      <c r="Q97" s="100">
        <v>0</v>
      </c>
      <c r="R97" s="75">
        <f t="shared" si="6"/>
        <v>0</v>
      </c>
      <c r="S97" s="75">
        <f t="shared" si="7"/>
        <v>6</v>
      </c>
      <c r="U97" s="75">
        <f t="shared" si="5"/>
        <v>0</v>
      </c>
    </row>
    <row r="98" s="75" customFormat="1" ht="19" customHeight="1" spans="1:21">
      <c r="A98" s="91" t="s">
        <v>24</v>
      </c>
      <c r="B98" s="75" t="s">
        <v>340</v>
      </c>
      <c r="C98" s="75" t="s">
        <v>92</v>
      </c>
      <c r="D98" s="92" t="s">
        <v>345</v>
      </c>
      <c r="E98" s="93" t="s">
        <v>346</v>
      </c>
      <c r="F98" s="94">
        <v>46114</v>
      </c>
      <c r="G98" s="94">
        <v>46144</v>
      </c>
      <c r="H98" s="95">
        <v>200</v>
      </c>
      <c r="I98" s="93">
        <v>29</v>
      </c>
      <c r="J98" s="92" t="str">
        <f>LOOKUP(I98,{0,31,61,91,181,366,10000},{"0-30天","31-60天","61-90天","91-180天","181-365天","365天以上"})</f>
        <v>0-30天</v>
      </c>
      <c r="K98" s="96">
        <v>46203</v>
      </c>
      <c r="L98" s="97" t="s">
        <v>142</v>
      </c>
      <c r="M98" s="98"/>
      <c r="N98" s="99">
        <v>0</v>
      </c>
      <c r="O98" s="99">
        <v>0</v>
      </c>
      <c r="P98" s="99">
        <v>0</v>
      </c>
      <c r="Q98" s="100">
        <v>200</v>
      </c>
      <c r="R98" s="75">
        <f t="shared" si="6"/>
        <v>0</v>
      </c>
      <c r="S98" s="75">
        <f t="shared" si="7"/>
        <v>6</v>
      </c>
      <c r="U98" s="75">
        <f t="shared" si="5"/>
        <v>0</v>
      </c>
    </row>
    <row r="99" s="75" customFormat="1" ht="19" customHeight="1" spans="1:21">
      <c r="A99" s="91" t="s">
        <v>24</v>
      </c>
      <c r="B99" s="75" t="s">
        <v>340</v>
      </c>
      <c r="C99" s="75" t="s">
        <v>91</v>
      </c>
      <c r="D99" s="92" t="s">
        <v>347</v>
      </c>
      <c r="E99" s="93" t="s">
        <v>348</v>
      </c>
      <c r="F99" s="94">
        <v>46125</v>
      </c>
      <c r="G99" s="94">
        <v>46155</v>
      </c>
      <c r="H99" s="95">
        <v>750</v>
      </c>
      <c r="I99" s="93">
        <v>18</v>
      </c>
      <c r="J99" s="92" t="str">
        <f>LOOKUP(I99,{0,31,61,91,181,366,10000},{"0-30天","31-60天","61-90天","91-180天","181-365天","365天以上"})</f>
        <v>0-30天</v>
      </c>
      <c r="K99" s="96">
        <v>46203</v>
      </c>
      <c r="L99" s="97" t="s">
        <v>142</v>
      </c>
      <c r="M99" s="98"/>
      <c r="N99" s="99">
        <v>0</v>
      </c>
      <c r="O99" s="99">
        <v>0</v>
      </c>
      <c r="P99" s="99">
        <v>750</v>
      </c>
      <c r="Q99" s="100">
        <v>0</v>
      </c>
      <c r="R99" s="75">
        <f t="shared" si="6"/>
        <v>0</v>
      </c>
      <c r="S99" s="75">
        <f t="shared" si="7"/>
        <v>6</v>
      </c>
      <c r="U99" s="75">
        <f t="shared" si="5"/>
        <v>0</v>
      </c>
    </row>
    <row r="100" s="75" customFormat="1" ht="19" customHeight="1" spans="1:21">
      <c r="A100" s="91" t="s">
        <v>24</v>
      </c>
      <c r="B100" s="75" t="s">
        <v>340</v>
      </c>
      <c r="C100" s="75" t="s">
        <v>91</v>
      </c>
      <c r="D100" s="92" t="s">
        <v>349</v>
      </c>
      <c r="E100" s="93" t="s">
        <v>350</v>
      </c>
      <c r="F100" s="94">
        <v>46135</v>
      </c>
      <c r="G100" s="94">
        <v>46165</v>
      </c>
      <c r="H100" s="95">
        <v>1600</v>
      </c>
      <c r="I100" s="93">
        <v>8</v>
      </c>
      <c r="J100" s="92" t="str">
        <f>LOOKUP(I100,{0,31,61,91,181,366,10000},{"0-30天","31-60天","61-90天","91-180天","181-365天","365天以上"})</f>
        <v>0-30天</v>
      </c>
      <c r="K100" s="96">
        <v>46203</v>
      </c>
      <c r="L100" s="97" t="s">
        <v>142</v>
      </c>
      <c r="M100" s="98"/>
      <c r="N100" s="99">
        <v>0</v>
      </c>
      <c r="O100" s="99">
        <v>0</v>
      </c>
      <c r="P100" s="99">
        <v>1600</v>
      </c>
      <c r="Q100" s="100">
        <v>0</v>
      </c>
      <c r="R100" s="75">
        <f t="shared" si="6"/>
        <v>0</v>
      </c>
      <c r="S100" s="75">
        <f t="shared" si="7"/>
        <v>6</v>
      </c>
      <c r="U100" s="75">
        <f t="shared" si="5"/>
        <v>0</v>
      </c>
    </row>
    <row r="101" s="75" customFormat="1" ht="19" customHeight="1" spans="1:21">
      <c r="A101" s="91" t="s">
        <v>24</v>
      </c>
      <c r="B101" s="75" t="s">
        <v>340</v>
      </c>
      <c r="C101" s="75" t="s">
        <v>91</v>
      </c>
      <c r="D101" s="92" t="s">
        <v>351</v>
      </c>
      <c r="E101" s="93" t="s">
        <v>352</v>
      </c>
      <c r="F101" s="94">
        <v>46140</v>
      </c>
      <c r="G101" s="94">
        <v>46170</v>
      </c>
      <c r="H101" s="95">
        <v>3200</v>
      </c>
      <c r="I101" s="93">
        <v>3</v>
      </c>
      <c r="J101" s="92" t="str">
        <f>LOOKUP(I101,{0,31,61,91,181,366,10000},{"0-30天","31-60天","61-90天","91-180天","181-365天","365天以上"})</f>
        <v>0-30天</v>
      </c>
      <c r="K101" s="96">
        <v>46203</v>
      </c>
      <c r="L101" s="97" t="s">
        <v>142</v>
      </c>
      <c r="M101" s="98"/>
      <c r="N101" s="99">
        <v>0</v>
      </c>
      <c r="O101" s="99">
        <v>0</v>
      </c>
      <c r="P101" s="99">
        <v>3200</v>
      </c>
      <c r="Q101" s="100">
        <v>0</v>
      </c>
      <c r="R101" s="75">
        <f t="shared" si="6"/>
        <v>0</v>
      </c>
      <c r="S101" s="75">
        <f t="shared" si="7"/>
        <v>6</v>
      </c>
      <c r="U101" s="75">
        <f t="shared" si="5"/>
        <v>0</v>
      </c>
    </row>
    <row r="102" s="75" customFormat="1" ht="19" customHeight="1" spans="1:21">
      <c r="A102" s="91" t="s">
        <v>24</v>
      </c>
      <c r="B102" s="75" t="s">
        <v>340</v>
      </c>
      <c r="C102" s="75" t="s">
        <v>91</v>
      </c>
      <c r="D102" s="92" t="s">
        <v>353</v>
      </c>
      <c r="E102" s="93" t="s">
        <v>354</v>
      </c>
      <c r="F102" s="94">
        <v>46141</v>
      </c>
      <c r="G102" s="94">
        <v>46171</v>
      </c>
      <c r="H102" s="95">
        <v>1870</v>
      </c>
      <c r="I102" s="93">
        <v>2</v>
      </c>
      <c r="J102" s="92" t="str">
        <f>LOOKUP(I102,{0,31,61,91,181,366,10000},{"0-30天","31-60天","61-90天","91-180天","181-365天","365天以上"})</f>
        <v>0-30天</v>
      </c>
      <c r="K102" s="96">
        <v>46203</v>
      </c>
      <c r="L102" s="97" t="s">
        <v>142</v>
      </c>
      <c r="M102" s="98"/>
      <c r="N102" s="99">
        <v>0</v>
      </c>
      <c r="O102" s="99">
        <v>0</v>
      </c>
      <c r="P102" s="99">
        <v>1870</v>
      </c>
      <c r="Q102" s="100">
        <v>0</v>
      </c>
      <c r="R102" s="75">
        <f t="shared" si="6"/>
        <v>0</v>
      </c>
      <c r="S102" s="75">
        <f t="shared" si="7"/>
        <v>6</v>
      </c>
      <c r="U102" s="75">
        <f t="shared" si="5"/>
        <v>0</v>
      </c>
    </row>
    <row r="103" s="75" customFormat="1" ht="19" customHeight="1" spans="1:21">
      <c r="A103" s="91" t="s">
        <v>24</v>
      </c>
      <c r="B103" s="75" t="s">
        <v>340</v>
      </c>
      <c r="C103" s="75" t="s">
        <v>81</v>
      </c>
      <c r="D103" s="92" t="s">
        <v>355</v>
      </c>
      <c r="E103" s="93" t="s">
        <v>356</v>
      </c>
      <c r="F103" s="94">
        <v>46126</v>
      </c>
      <c r="G103" s="94">
        <v>46156</v>
      </c>
      <c r="H103" s="95">
        <v>11000</v>
      </c>
      <c r="I103" s="93">
        <v>17</v>
      </c>
      <c r="J103" s="92" t="str">
        <f>LOOKUP(I103,{0,31,61,91,181,366,10000},{"0-30天","31-60天","61-90天","91-180天","181-365天","365天以上"})</f>
        <v>0-30天</v>
      </c>
      <c r="K103" s="96">
        <v>46203</v>
      </c>
      <c r="L103" s="97" t="s">
        <v>142</v>
      </c>
      <c r="M103" s="98"/>
      <c r="N103" s="99">
        <v>0</v>
      </c>
      <c r="O103" s="99">
        <v>11000</v>
      </c>
      <c r="P103" s="99">
        <v>0</v>
      </c>
      <c r="Q103" s="100">
        <v>0</v>
      </c>
      <c r="R103" s="75">
        <f t="shared" si="6"/>
        <v>0</v>
      </c>
      <c r="S103" s="75">
        <f t="shared" si="7"/>
        <v>6</v>
      </c>
      <c r="U103" s="75">
        <f t="shared" si="5"/>
        <v>0</v>
      </c>
    </row>
    <row r="104" s="75" customFormat="1" ht="19" customHeight="1" spans="1:21">
      <c r="A104" s="91" t="s">
        <v>24</v>
      </c>
      <c r="B104" s="75" t="s">
        <v>340</v>
      </c>
      <c r="C104" s="75" t="s">
        <v>34</v>
      </c>
      <c r="D104" s="92" t="s">
        <v>357</v>
      </c>
      <c r="E104" s="93" t="s">
        <v>358</v>
      </c>
      <c r="F104" s="94">
        <v>46035</v>
      </c>
      <c r="G104" s="94">
        <v>46128</v>
      </c>
      <c r="H104" s="95">
        <v>200</v>
      </c>
      <c r="I104" s="93">
        <v>45</v>
      </c>
      <c r="J104" s="92" t="str">
        <f>LOOKUP(I104,{0,31,61,91,181,366,10000},{"0-30天","31-60天","61-90天","91-180天","181-365天","365天以上"})</f>
        <v>31-60天</v>
      </c>
      <c r="K104" s="96">
        <v>46203</v>
      </c>
      <c r="L104" s="97" t="s">
        <v>142</v>
      </c>
      <c r="M104" s="98"/>
      <c r="N104" s="99">
        <v>0</v>
      </c>
      <c r="O104" s="99">
        <v>0</v>
      </c>
      <c r="P104" s="99">
        <v>0</v>
      </c>
      <c r="Q104" s="100">
        <v>200</v>
      </c>
      <c r="R104" s="75">
        <f t="shared" si="6"/>
        <v>0</v>
      </c>
      <c r="S104" s="75">
        <f t="shared" si="7"/>
        <v>6</v>
      </c>
      <c r="U104" s="75">
        <f t="shared" si="5"/>
        <v>0</v>
      </c>
    </row>
    <row r="105" s="75" customFormat="1" ht="19" customHeight="1" spans="1:21">
      <c r="A105" s="91" t="s">
        <v>24</v>
      </c>
      <c r="B105" s="75" t="s">
        <v>340</v>
      </c>
      <c r="C105" s="75" t="s">
        <v>34</v>
      </c>
      <c r="D105" s="92" t="s">
        <v>359</v>
      </c>
      <c r="E105" s="93" t="s">
        <v>360</v>
      </c>
      <c r="F105" s="94">
        <v>46057</v>
      </c>
      <c r="G105" s="94">
        <v>46150</v>
      </c>
      <c r="H105" s="95">
        <v>95285</v>
      </c>
      <c r="I105" s="93">
        <v>23</v>
      </c>
      <c r="J105" s="92" t="str">
        <f>LOOKUP(I105,{0,31,61,91,181,366,10000},{"0-30天","31-60天","61-90天","91-180天","181-365天","365天以上"})</f>
        <v>0-30天</v>
      </c>
      <c r="K105" s="96" t="s">
        <v>196</v>
      </c>
      <c r="L105" s="97"/>
      <c r="M105" s="98"/>
      <c r="N105" s="99">
        <v>0</v>
      </c>
      <c r="O105" s="99">
        <v>0</v>
      </c>
      <c r="P105" s="99">
        <v>0</v>
      </c>
      <c r="Q105" s="100">
        <v>35285</v>
      </c>
      <c r="R105" s="75">
        <f t="shared" si="6"/>
        <v>60000</v>
      </c>
      <c r="S105" s="75">
        <v>6</v>
      </c>
      <c r="U105" s="75">
        <f t="shared" si="5"/>
        <v>60000</v>
      </c>
    </row>
    <row r="106" s="75" customFormat="1" ht="19" customHeight="1" spans="1:21">
      <c r="A106" s="91" t="s">
        <v>24</v>
      </c>
      <c r="B106" s="75" t="s">
        <v>340</v>
      </c>
      <c r="C106" s="75" t="s">
        <v>79</v>
      </c>
      <c r="D106" s="92" t="s">
        <v>361</v>
      </c>
      <c r="E106" s="93" t="s">
        <v>362</v>
      </c>
      <c r="F106" s="94">
        <v>46125</v>
      </c>
      <c r="G106" s="94">
        <v>46155</v>
      </c>
      <c r="H106" s="95">
        <v>1872</v>
      </c>
      <c r="I106" s="93">
        <v>18</v>
      </c>
      <c r="J106" s="92" t="str">
        <f>LOOKUP(I106,{0,31,61,91,181,366,10000},{"0-30天","31-60天","61-90天","91-180天","181-365天","365天以上"})</f>
        <v>0-30天</v>
      </c>
      <c r="K106" s="96">
        <v>46203</v>
      </c>
      <c r="L106" s="97" t="s">
        <v>142</v>
      </c>
      <c r="M106" s="98"/>
      <c r="N106" s="99">
        <v>0</v>
      </c>
      <c r="O106" s="99">
        <v>1872</v>
      </c>
      <c r="P106" s="99">
        <v>0</v>
      </c>
      <c r="Q106" s="100">
        <v>0</v>
      </c>
      <c r="R106" s="75">
        <f t="shared" si="6"/>
        <v>0</v>
      </c>
      <c r="S106" s="75">
        <f>MONTH(K106)</f>
        <v>6</v>
      </c>
      <c r="U106" s="75">
        <f t="shared" si="5"/>
        <v>0</v>
      </c>
    </row>
    <row r="107" s="75" customFormat="1" ht="19" customHeight="1" spans="1:21">
      <c r="A107" s="91" t="s">
        <v>24</v>
      </c>
      <c r="B107" s="75" t="s">
        <v>363</v>
      </c>
      <c r="C107" s="75" t="s">
        <v>109</v>
      </c>
      <c r="D107" s="92" t="s">
        <v>364</v>
      </c>
      <c r="E107" s="93" t="s">
        <v>365</v>
      </c>
      <c r="F107" s="94">
        <v>46055</v>
      </c>
      <c r="G107" s="94">
        <v>46085</v>
      </c>
      <c r="H107" s="95">
        <v>3536</v>
      </c>
      <c r="I107" s="93">
        <v>88</v>
      </c>
      <c r="J107" s="92" t="str">
        <f>LOOKUP(I107,{0,31,61,91,181,366,10000},{"0-30天","31-60天","61-90天","91-180天","181-365天","365天以上"})</f>
        <v>61-90天</v>
      </c>
      <c r="K107" s="96" t="s">
        <v>176</v>
      </c>
      <c r="L107" s="97" t="s">
        <v>142</v>
      </c>
      <c r="M107" s="98"/>
      <c r="N107" s="99">
        <v>3536</v>
      </c>
      <c r="O107" s="99">
        <v>0</v>
      </c>
      <c r="P107" s="99">
        <v>0</v>
      </c>
      <c r="Q107" s="100">
        <v>0</v>
      </c>
      <c r="R107" s="75">
        <f t="shared" si="6"/>
        <v>0</v>
      </c>
      <c r="S107" s="75">
        <v>6</v>
      </c>
      <c r="U107" s="75">
        <f t="shared" si="5"/>
        <v>0</v>
      </c>
    </row>
    <row r="108" s="75" customFormat="1" ht="19" customHeight="1" spans="1:21">
      <c r="A108" s="91" t="s">
        <v>24</v>
      </c>
      <c r="B108" s="75" t="s">
        <v>363</v>
      </c>
      <c r="C108" s="75" t="s">
        <v>68</v>
      </c>
      <c r="D108" s="92" t="s">
        <v>366</v>
      </c>
      <c r="E108" s="93" t="s">
        <v>367</v>
      </c>
      <c r="F108" s="94">
        <v>46129</v>
      </c>
      <c r="G108" s="94">
        <v>46142</v>
      </c>
      <c r="H108" s="95">
        <v>640</v>
      </c>
      <c r="I108" s="93">
        <v>31</v>
      </c>
      <c r="J108" s="92" t="str">
        <f>LOOKUP(I108,{0,31,61,91,181,366,10000},{"0-30天","31-60天","61-90天","91-180天","181-365天","365天以上"})</f>
        <v>31-60天</v>
      </c>
      <c r="K108" s="96">
        <v>46203</v>
      </c>
      <c r="L108" s="97" t="s">
        <v>142</v>
      </c>
      <c r="M108" s="98"/>
      <c r="N108" s="99">
        <v>0</v>
      </c>
      <c r="O108" s="99">
        <v>0</v>
      </c>
      <c r="P108" s="99">
        <v>0</v>
      </c>
      <c r="Q108" s="100">
        <v>0</v>
      </c>
      <c r="R108" s="75">
        <f t="shared" si="6"/>
        <v>640</v>
      </c>
      <c r="S108" s="75">
        <f>MONTH(K108)</f>
        <v>6</v>
      </c>
      <c r="U108" s="75">
        <f t="shared" si="5"/>
        <v>640</v>
      </c>
    </row>
    <row r="109" s="75" customFormat="1" ht="19" customHeight="1" spans="1:21">
      <c r="A109" s="91" t="s">
        <v>24</v>
      </c>
      <c r="B109" s="75" t="s">
        <v>363</v>
      </c>
      <c r="C109" s="75" t="s">
        <v>68</v>
      </c>
      <c r="D109" s="92" t="s">
        <v>368</v>
      </c>
      <c r="E109" s="93" t="s">
        <v>369</v>
      </c>
      <c r="F109" s="94">
        <v>46150</v>
      </c>
      <c r="G109" s="94">
        <v>46163</v>
      </c>
      <c r="H109" s="95">
        <v>1400</v>
      </c>
      <c r="I109" s="93">
        <v>10</v>
      </c>
      <c r="J109" s="92" t="str">
        <f>LOOKUP(I109,{0,31,61,91,181,366,10000},{"0-30天","31-60天","61-90天","91-180天","181-365天","365天以上"})</f>
        <v>0-30天</v>
      </c>
      <c r="K109" s="96">
        <v>46203</v>
      </c>
      <c r="L109" s="97" t="s">
        <v>142</v>
      </c>
      <c r="M109" s="98"/>
      <c r="N109" s="99">
        <v>0</v>
      </c>
      <c r="O109" s="99">
        <v>0</v>
      </c>
      <c r="P109" s="99">
        <v>0</v>
      </c>
      <c r="Q109" s="100">
        <v>0</v>
      </c>
      <c r="R109" s="75">
        <f t="shared" si="6"/>
        <v>1400</v>
      </c>
      <c r="S109" s="75">
        <f>MONTH(K109)</f>
        <v>6</v>
      </c>
      <c r="U109" s="75">
        <f t="shared" si="5"/>
        <v>1400</v>
      </c>
    </row>
    <row r="110" s="75" customFormat="1" ht="19" customHeight="1" spans="1:21">
      <c r="A110" s="91" t="s">
        <v>24</v>
      </c>
      <c r="B110" s="75" t="s">
        <v>363</v>
      </c>
      <c r="C110" s="75" t="s">
        <v>78</v>
      </c>
      <c r="D110" s="92" t="s">
        <v>370</v>
      </c>
      <c r="E110" s="93" t="s">
        <v>371</v>
      </c>
      <c r="F110" s="94">
        <v>46127</v>
      </c>
      <c r="G110" s="94">
        <v>46157</v>
      </c>
      <c r="H110" s="95">
        <v>8000</v>
      </c>
      <c r="I110" s="93">
        <v>16</v>
      </c>
      <c r="J110" s="92" t="str">
        <f>LOOKUP(I110,{0,31,61,91,181,366,10000},{"0-30天","31-60天","61-90天","91-180天","181-365天","365天以上"})</f>
        <v>0-30天</v>
      </c>
      <c r="K110" s="96">
        <v>46203</v>
      </c>
      <c r="L110" s="97" t="s">
        <v>142</v>
      </c>
      <c r="M110" s="98"/>
      <c r="N110" s="99">
        <v>0</v>
      </c>
      <c r="O110" s="99">
        <v>0</v>
      </c>
      <c r="P110" s="99">
        <v>0</v>
      </c>
      <c r="Q110" s="100">
        <v>8000</v>
      </c>
      <c r="R110" s="75">
        <f t="shared" si="6"/>
        <v>0</v>
      </c>
      <c r="S110" s="75">
        <f t="shared" ref="S110:S174" si="8">MONTH(K110)</f>
        <v>6</v>
      </c>
      <c r="U110" s="75">
        <f t="shared" si="5"/>
        <v>0</v>
      </c>
    </row>
    <row r="111" s="75" customFormat="1" ht="19" customHeight="1" spans="1:21">
      <c r="A111" s="91" t="s">
        <v>24</v>
      </c>
      <c r="B111" s="75" t="s">
        <v>372</v>
      </c>
      <c r="C111" s="75" t="s">
        <v>110</v>
      </c>
      <c r="D111" s="92" t="s">
        <v>373</v>
      </c>
      <c r="E111" s="93" t="s">
        <v>374</v>
      </c>
      <c r="F111" s="94">
        <v>45928</v>
      </c>
      <c r="G111" s="94">
        <v>45958</v>
      </c>
      <c r="H111" s="95">
        <v>800</v>
      </c>
      <c r="I111" s="93">
        <v>215</v>
      </c>
      <c r="J111" s="92" t="str">
        <f>LOOKUP(I111,{0,31,61,91,181,366,10000},{"0-30天","31-60天","61-90天","91-180天","181-365天","365天以上"})</f>
        <v>181-365天</v>
      </c>
      <c r="K111" s="96">
        <v>46188</v>
      </c>
      <c r="L111" s="97" t="s">
        <v>142</v>
      </c>
      <c r="M111" s="98"/>
      <c r="N111" s="99">
        <v>0</v>
      </c>
      <c r="O111" s="99">
        <v>800</v>
      </c>
      <c r="P111" s="99">
        <v>0</v>
      </c>
      <c r="Q111" s="100">
        <v>0</v>
      </c>
      <c r="R111" s="75">
        <f t="shared" si="6"/>
        <v>0</v>
      </c>
      <c r="S111" s="75">
        <f t="shared" si="8"/>
        <v>6</v>
      </c>
      <c r="U111" s="75">
        <f t="shared" si="5"/>
        <v>0</v>
      </c>
    </row>
    <row r="112" s="75" customFormat="1" ht="19" customHeight="1" spans="1:21">
      <c r="A112" s="91" t="s">
        <v>24</v>
      </c>
      <c r="B112" s="75" t="s">
        <v>372</v>
      </c>
      <c r="C112" s="75" t="s">
        <v>110</v>
      </c>
      <c r="D112" s="92" t="s">
        <v>375</v>
      </c>
      <c r="E112" s="93" t="s">
        <v>376</v>
      </c>
      <c r="F112" s="94">
        <v>45947</v>
      </c>
      <c r="G112" s="94">
        <v>45977</v>
      </c>
      <c r="H112" s="95">
        <v>1140</v>
      </c>
      <c r="I112" s="93">
        <v>196</v>
      </c>
      <c r="J112" s="92" t="str">
        <f>LOOKUP(I112,{0,31,61,91,181,366,10000},{"0-30天","31-60天","61-90天","91-180天","181-365天","365天以上"})</f>
        <v>181-365天</v>
      </c>
      <c r="K112" s="96">
        <v>46188</v>
      </c>
      <c r="L112" s="97" t="s">
        <v>142</v>
      </c>
      <c r="M112" s="98"/>
      <c r="N112" s="99">
        <v>0</v>
      </c>
      <c r="O112" s="99">
        <v>1140</v>
      </c>
      <c r="P112" s="99">
        <v>0</v>
      </c>
      <c r="Q112" s="100">
        <v>0</v>
      </c>
      <c r="R112" s="75">
        <f t="shared" si="6"/>
        <v>0</v>
      </c>
      <c r="S112" s="75">
        <f t="shared" si="8"/>
        <v>6</v>
      </c>
      <c r="U112" s="75">
        <f t="shared" ref="U112:U175" si="9">H112-N112-O112-P112-Q112</f>
        <v>0</v>
      </c>
    </row>
    <row r="113" s="75" customFormat="1" ht="19" customHeight="1" spans="1:21">
      <c r="A113" s="91" t="s">
        <v>24</v>
      </c>
      <c r="B113" s="75" t="s">
        <v>372</v>
      </c>
      <c r="C113" s="75" t="s">
        <v>110</v>
      </c>
      <c r="D113" s="92" t="s">
        <v>377</v>
      </c>
      <c r="E113" s="93" t="s">
        <v>378</v>
      </c>
      <c r="F113" s="94">
        <v>45988</v>
      </c>
      <c r="G113" s="94">
        <v>46018</v>
      </c>
      <c r="H113" s="95">
        <v>1140</v>
      </c>
      <c r="I113" s="93">
        <v>155</v>
      </c>
      <c r="J113" s="92" t="str">
        <f>LOOKUP(I113,{0,31,61,91,181,366,10000},{"0-30天","31-60天","61-90天","91-180天","181-365天","365天以上"})</f>
        <v>91-180天</v>
      </c>
      <c r="K113" s="96">
        <v>46188</v>
      </c>
      <c r="L113" s="97" t="s">
        <v>142</v>
      </c>
      <c r="M113" s="98"/>
      <c r="N113" s="99">
        <v>0</v>
      </c>
      <c r="O113" s="99">
        <v>1140</v>
      </c>
      <c r="P113" s="99">
        <v>0</v>
      </c>
      <c r="Q113" s="100">
        <v>0</v>
      </c>
      <c r="R113" s="75">
        <f t="shared" si="6"/>
        <v>0</v>
      </c>
      <c r="S113" s="75">
        <f t="shared" si="8"/>
        <v>6</v>
      </c>
      <c r="U113" s="75">
        <f t="shared" si="9"/>
        <v>0</v>
      </c>
    </row>
    <row r="114" s="75" customFormat="1" ht="19" customHeight="1" spans="1:21">
      <c r="A114" s="91" t="s">
        <v>24</v>
      </c>
      <c r="B114" s="75" t="s">
        <v>372</v>
      </c>
      <c r="C114" s="75" t="s">
        <v>110</v>
      </c>
      <c r="D114" s="92" t="s">
        <v>379</v>
      </c>
      <c r="E114" s="93" t="s">
        <v>380</v>
      </c>
      <c r="F114" s="94">
        <v>46014</v>
      </c>
      <c r="G114" s="94">
        <v>46044</v>
      </c>
      <c r="H114" s="95">
        <v>4560</v>
      </c>
      <c r="I114" s="93">
        <v>129</v>
      </c>
      <c r="J114" s="92" t="str">
        <f>LOOKUP(I114,{0,31,61,91,181,366,10000},{"0-30天","31-60天","61-90天","91-180天","181-365天","365天以上"})</f>
        <v>91-180天</v>
      </c>
      <c r="K114" s="96">
        <v>46188</v>
      </c>
      <c r="L114" s="97" t="s">
        <v>142</v>
      </c>
      <c r="M114" s="98"/>
      <c r="N114" s="99">
        <v>0</v>
      </c>
      <c r="O114" s="99">
        <v>4560</v>
      </c>
      <c r="P114" s="99">
        <v>0</v>
      </c>
      <c r="Q114" s="100">
        <v>0</v>
      </c>
      <c r="R114" s="75">
        <f t="shared" si="6"/>
        <v>0</v>
      </c>
      <c r="S114" s="75">
        <f t="shared" si="8"/>
        <v>6</v>
      </c>
      <c r="U114" s="75">
        <f t="shared" si="9"/>
        <v>0</v>
      </c>
    </row>
    <row r="115" s="75" customFormat="1" ht="19" customHeight="1" spans="1:21">
      <c r="A115" s="91" t="s">
        <v>24</v>
      </c>
      <c r="B115" s="75" t="s">
        <v>372</v>
      </c>
      <c r="C115" s="75" t="s">
        <v>110</v>
      </c>
      <c r="D115" s="92" t="s">
        <v>381</v>
      </c>
      <c r="E115" s="93" t="s">
        <v>382</v>
      </c>
      <c r="F115" s="94">
        <v>46098</v>
      </c>
      <c r="G115" s="94">
        <v>46128</v>
      </c>
      <c r="H115" s="95">
        <v>456</v>
      </c>
      <c r="I115" s="93">
        <v>45</v>
      </c>
      <c r="J115" s="92" t="str">
        <f>LOOKUP(I115,{0,31,61,91,181,366,10000},{"0-30天","31-60天","61-90天","91-180天","181-365天","365天以上"})</f>
        <v>31-60天</v>
      </c>
      <c r="K115" s="96">
        <v>46188</v>
      </c>
      <c r="L115" s="97" t="s">
        <v>142</v>
      </c>
      <c r="M115" s="98"/>
      <c r="N115" s="99">
        <v>0</v>
      </c>
      <c r="O115" s="99">
        <v>456</v>
      </c>
      <c r="P115" s="99">
        <v>0</v>
      </c>
      <c r="Q115" s="100">
        <v>0</v>
      </c>
      <c r="R115" s="75">
        <f t="shared" si="6"/>
        <v>0</v>
      </c>
      <c r="S115" s="75">
        <f t="shared" si="8"/>
        <v>6</v>
      </c>
      <c r="U115" s="75">
        <f t="shared" si="9"/>
        <v>0</v>
      </c>
    </row>
    <row r="116" s="75" customFormat="1" ht="19" customHeight="1" spans="1:21">
      <c r="A116" s="91" t="s">
        <v>24</v>
      </c>
      <c r="B116" s="75" t="s">
        <v>372</v>
      </c>
      <c r="C116" s="75" t="s">
        <v>110</v>
      </c>
      <c r="D116" s="92" t="s">
        <v>383</v>
      </c>
      <c r="E116" s="93" t="s">
        <v>384</v>
      </c>
      <c r="F116" s="94">
        <v>46140</v>
      </c>
      <c r="G116" s="94">
        <v>46170</v>
      </c>
      <c r="H116" s="95">
        <v>1140</v>
      </c>
      <c r="I116" s="93">
        <v>3</v>
      </c>
      <c r="J116" s="92" t="str">
        <f>LOOKUP(I116,{0,31,61,91,181,366,10000},{"0-30天","31-60天","61-90天","91-180天","181-365天","365天以上"})</f>
        <v>0-30天</v>
      </c>
      <c r="K116" s="96" t="s">
        <v>196</v>
      </c>
      <c r="L116" s="97" t="s">
        <v>142</v>
      </c>
      <c r="M116" s="98"/>
      <c r="N116" s="99">
        <v>0</v>
      </c>
      <c r="O116" s="99">
        <v>1140</v>
      </c>
      <c r="P116" s="99">
        <v>0</v>
      </c>
      <c r="Q116" s="100">
        <v>0</v>
      </c>
      <c r="R116" s="75">
        <f t="shared" si="6"/>
        <v>0</v>
      </c>
      <c r="S116" s="75">
        <v>6</v>
      </c>
      <c r="U116" s="75">
        <f t="shared" si="9"/>
        <v>0</v>
      </c>
    </row>
    <row r="117" s="75" customFormat="1" ht="19" customHeight="1" spans="1:21">
      <c r="A117" s="91" t="s">
        <v>24</v>
      </c>
      <c r="B117" s="75" t="s">
        <v>372</v>
      </c>
      <c r="C117" s="75" t="s">
        <v>59</v>
      </c>
      <c r="D117" s="92" t="s">
        <v>385</v>
      </c>
      <c r="E117" s="93" t="s">
        <v>386</v>
      </c>
      <c r="F117" s="94">
        <v>46009</v>
      </c>
      <c r="G117" s="94">
        <v>46022</v>
      </c>
      <c r="H117" s="95">
        <v>3200</v>
      </c>
      <c r="I117" s="93">
        <v>151</v>
      </c>
      <c r="J117" s="92" t="str">
        <f>LOOKUP(I117,{0,31,61,91,181,366,10000},{"0-30天","31-60天","61-90天","91-180天","181-365天","365天以上"})</f>
        <v>91-180天</v>
      </c>
      <c r="K117" s="96">
        <v>46203</v>
      </c>
      <c r="L117" s="97" t="s">
        <v>142</v>
      </c>
      <c r="M117" s="98"/>
      <c r="N117" s="99">
        <v>0</v>
      </c>
      <c r="O117" s="99">
        <v>0</v>
      </c>
      <c r="P117" s="99">
        <v>0</v>
      </c>
      <c r="Q117" s="100">
        <v>0</v>
      </c>
      <c r="R117" s="75">
        <f t="shared" si="6"/>
        <v>3200</v>
      </c>
      <c r="S117" s="75">
        <f t="shared" si="8"/>
        <v>6</v>
      </c>
      <c r="U117" s="75">
        <f t="shared" si="9"/>
        <v>3200</v>
      </c>
    </row>
    <row r="118" s="75" customFormat="1" ht="19" customHeight="1" spans="1:21">
      <c r="A118" s="91" t="s">
        <v>24</v>
      </c>
      <c r="B118" s="75" t="s">
        <v>372</v>
      </c>
      <c r="C118" s="75" t="s">
        <v>33</v>
      </c>
      <c r="D118" s="92" t="s">
        <v>387</v>
      </c>
      <c r="E118" s="93" t="s">
        <v>388</v>
      </c>
      <c r="F118" s="94">
        <v>45992</v>
      </c>
      <c r="G118" s="94">
        <v>46022</v>
      </c>
      <c r="H118" s="95">
        <v>61000</v>
      </c>
      <c r="I118" s="93">
        <v>151</v>
      </c>
      <c r="J118" s="92" t="str">
        <f>LOOKUP(I118,{0,31,61,91,181,366,10000},{"0-30天","31-60天","61-90天","91-180天","181-365天","365天以上"})</f>
        <v>91-180天</v>
      </c>
      <c r="K118" s="96">
        <v>46203</v>
      </c>
      <c r="L118" s="97" t="s">
        <v>142</v>
      </c>
      <c r="M118" s="98"/>
      <c r="N118" s="99">
        <v>0</v>
      </c>
      <c r="O118" s="99">
        <v>0</v>
      </c>
      <c r="P118" s="99">
        <v>0</v>
      </c>
      <c r="Q118" s="100">
        <v>0</v>
      </c>
      <c r="R118" s="75">
        <f t="shared" si="6"/>
        <v>61000</v>
      </c>
      <c r="S118" s="75">
        <f t="shared" si="8"/>
        <v>6</v>
      </c>
      <c r="U118" s="75">
        <f t="shared" si="9"/>
        <v>61000</v>
      </c>
    </row>
    <row r="119" s="75" customFormat="1" ht="19" customHeight="1" spans="1:21">
      <c r="A119" s="91" t="s">
        <v>24</v>
      </c>
      <c r="B119" s="75" t="s">
        <v>372</v>
      </c>
      <c r="C119" s="75" t="s">
        <v>67</v>
      </c>
      <c r="D119" s="92" t="s">
        <v>389</v>
      </c>
      <c r="E119" s="93" t="s">
        <v>390</v>
      </c>
      <c r="F119" s="94">
        <v>46010</v>
      </c>
      <c r="G119" s="94">
        <v>46023</v>
      </c>
      <c r="H119" s="95">
        <v>2175</v>
      </c>
      <c r="I119" s="93">
        <v>150</v>
      </c>
      <c r="J119" s="92" t="str">
        <f>LOOKUP(I119,{0,31,61,91,181,366,10000},{"0-30天","31-60天","61-90天","91-180天","181-365天","365天以上"})</f>
        <v>91-180天</v>
      </c>
      <c r="K119" s="96">
        <v>46203</v>
      </c>
      <c r="L119" s="97" t="s">
        <v>142</v>
      </c>
      <c r="M119" s="98"/>
      <c r="N119" s="99">
        <v>0</v>
      </c>
      <c r="O119" s="99">
        <v>0</v>
      </c>
      <c r="P119" s="99">
        <v>0</v>
      </c>
      <c r="Q119" s="100">
        <v>0</v>
      </c>
      <c r="R119" s="75">
        <f t="shared" si="6"/>
        <v>2175</v>
      </c>
      <c r="S119" s="75">
        <f t="shared" si="8"/>
        <v>6</v>
      </c>
      <c r="U119" s="75">
        <f t="shared" si="9"/>
        <v>2175</v>
      </c>
    </row>
    <row r="120" s="75" customFormat="1" ht="19" customHeight="1" spans="1:21">
      <c r="A120" s="91" t="s">
        <v>24</v>
      </c>
      <c r="B120" s="75" t="s">
        <v>372</v>
      </c>
      <c r="C120" s="75" t="s">
        <v>54</v>
      </c>
      <c r="D120" s="92" t="s">
        <v>391</v>
      </c>
      <c r="E120" s="93" t="s">
        <v>392</v>
      </c>
      <c r="F120" s="94">
        <v>44998</v>
      </c>
      <c r="G120" s="94">
        <v>44994</v>
      </c>
      <c r="H120" s="95">
        <v>392</v>
      </c>
      <c r="I120" s="93">
        <v>1179</v>
      </c>
      <c r="J120" s="92" t="str">
        <f>LOOKUP(I120,{0,31,61,91,181,366,10000},{"0-30天","31-60天","61-90天","91-180天","181-365天","365天以上"})</f>
        <v>365天以上</v>
      </c>
      <c r="K120" s="96" t="s">
        <v>393</v>
      </c>
      <c r="L120" s="97" t="s">
        <v>218</v>
      </c>
      <c r="M120" s="98" t="s">
        <v>394</v>
      </c>
      <c r="N120" s="99">
        <v>0</v>
      </c>
      <c r="O120" s="99">
        <v>0</v>
      </c>
      <c r="P120" s="99">
        <v>0</v>
      </c>
      <c r="Q120" s="100">
        <v>0</v>
      </c>
      <c r="R120" s="75">
        <f t="shared" si="6"/>
        <v>392</v>
      </c>
      <c r="S120" s="75" t="e">
        <f t="shared" si="8"/>
        <v>#VALUE!</v>
      </c>
      <c r="U120" s="75">
        <f t="shared" si="9"/>
        <v>392</v>
      </c>
    </row>
    <row r="121" s="75" customFormat="1" ht="19" customHeight="1" spans="1:21">
      <c r="A121" s="91" t="s">
        <v>24</v>
      </c>
      <c r="B121" s="75" t="s">
        <v>372</v>
      </c>
      <c r="C121" s="75" t="s">
        <v>54</v>
      </c>
      <c r="D121" s="92" t="s">
        <v>395</v>
      </c>
      <c r="E121" s="93" t="s">
        <v>396</v>
      </c>
      <c r="F121" s="94">
        <v>45113</v>
      </c>
      <c r="G121" s="94">
        <v>45138</v>
      </c>
      <c r="H121" s="95">
        <v>925</v>
      </c>
      <c r="I121" s="93">
        <v>1035</v>
      </c>
      <c r="J121" s="92" t="str">
        <f>LOOKUP(I121,{0,31,61,91,181,366,10000},{"0-30天","31-60天","61-90天","91-180天","181-365天","365天以上"})</f>
        <v>365天以上</v>
      </c>
      <c r="K121" s="96" t="s">
        <v>393</v>
      </c>
      <c r="L121" s="97" t="s">
        <v>218</v>
      </c>
      <c r="M121" s="98" t="s">
        <v>394</v>
      </c>
      <c r="N121" s="99">
        <v>0</v>
      </c>
      <c r="O121" s="99">
        <v>0</v>
      </c>
      <c r="P121" s="99">
        <v>0</v>
      </c>
      <c r="Q121" s="100">
        <v>0</v>
      </c>
      <c r="R121" s="75">
        <f t="shared" si="6"/>
        <v>925</v>
      </c>
      <c r="S121" s="75" t="e">
        <f t="shared" si="8"/>
        <v>#VALUE!</v>
      </c>
      <c r="U121" s="75">
        <f t="shared" si="9"/>
        <v>925</v>
      </c>
    </row>
    <row r="122" s="75" customFormat="1" ht="19" customHeight="1" spans="1:21">
      <c r="A122" s="91" t="s">
        <v>24</v>
      </c>
      <c r="B122" s="75" t="s">
        <v>372</v>
      </c>
      <c r="C122" s="75" t="s">
        <v>54</v>
      </c>
      <c r="D122" s="92" t="s">
        <v>397</v>
      </c>
      <c r="E122" s="93" t="s">
        <v>398</v>
      </c>
      <c r="F122" s="94">
        <v>45056</v>
      </c>
      <c r="G122" s="94">
        <v>45056</v>
      </c>
      <c r="H122" s="95">
        <v>448</v>
      </c>
      <c r="I122" s="93">
        <v>1117</v>
      </c>
      <c r="J122" s="92" t="str">
        <f>LOOKUP(I122,{0,31,61,91,181,366,10000},{"0-30天","31-60天","61-90天","91-180天","181-365天","365天以上"})</f>
        <v>365天以上</v>
      </c>
      <c r="K122" s="96" t="s">
        <v>393</v>
      </c>
      <c r="L122" s="97" t="s">
        <v>218</v>
      </c>
      <c r="M122" s="98" t="s">
        <v>394</v>
      </c>
      <c r="N122" s="99">
        <v>0</v>
      </c>
      <c r="O122" s="99">
        <v>0</v>
      </c>
      <c r="P122" s="99">
        <v>0</v>
      </c>
      <c r="Q122" s="100">
        <v>0</v>
      </c>
      <c r="R122" s="75">
        <f t="shared" si="6"/>
        <v>448</v>
      </c>
      <c r="S122" s="75" t="e">
        <f t="shared" si="8"/>
        <v>#VALUE!</v>
      </c>
      <c r="U122" s="75">
        <f t="shared" si="9"/>
        <v>448</v>
      </c>
    </row>
    <row r="123" s="75" customFormat="1" ht="19" customHeight="1" spans="1:21">
      <c r="A123" s="91" t="s">
        <v>24</v>
      </c>
      <c r="B123" s="75" t="s">
        <v>372</v>
      </c>
      <c r="C123" s="75" t="s">
        <v>54</v>
      </c>
      <c r="D123" s="92" t="s">
        <v>399</v>
      </c>
      <c r="E123" s="93" t="s">
        <v>400</v>
      </c>
      <c r="F123" s="94">
        <v>45113</v>
      </c>
      <c r="G123" s="94">
        <v>45138</v>
      </c>
      <c r="H123" s="95">
        <v>448</v>
      </c>
      <c r="I123" s="93">
        <v>1035</v>
      </c>
      <c r="J123" s="92" t="str">
        <f>LOOKUP(I123,{0,31,61,91,181,366,10000},{"0-30天","31-60天","61-90天","91-180天","181-365天","365天以上"})</f>
        <v>365天以上</v>
      </c>
      <c r="K123" s="96" t="s">
        <v>393</v>
      </c>
      <c r="L123" s="97" t="s">
        <v>218</v>
      </c>
      <c r="M123" s="98" t="s">
        <v>394</v>
      </c>
      <c r="N123" s="99">
        <v>0</v>
      </c>
      <c r="O123" s="99">
        <v>0</v>
      </c>
      <c r="P123" s="99">
        <v>0</v>
      </c>
      <c r="Q123" s="100">
        <v>0</v>
      </c>
      <c r="R123" s="75">
        <f t="shared" si="6"/>
        <v>448</v>
      </c>
      <c r="S123" s="75" t="e">
        <f t="shared" si="8"/>
        <v>#VALUE!</v>
      </c>
      <c r="U123" s="75">
        <f t="shared" si="9"/>
        <v>448</v>
      </c>
    </row>
    <row r="124" s="75" customFormat="1" ht="19" customHeight="1" spans="1:21">
      <c r="A124" s="91" t="s">
        <v>24</v>
      </c>
      <c r="B124" s="75" t="s">
        <v>372</v>
      </c>
      <c r="C124" s="75" t="s">
        <v>54</v>
      </c>
      <c r="D124" s="92" t="s">
        <v>401</v>
      </c>
      <c r="E124" s="93" t="s">
        <v>402</v>
      </c>
      <c r="F124" s="94">
        <v>45132</v>
      </c>
      <c r="G124" s="94">
        <v>45138</v>
      </c>
      <c r="H124" s="95">
        <v>1152</v>
      </c>
      <c r="I124" s="93">
        <v>1035</v>
      </c>
      <c r="J124" s="92" t="str">
        <f>LOOKUP(I124,{0,31,61,91,181,366,10000},{"0-30天","31-60天","61-90天","91-180天","181-365天","365天以上"})</f>
        <v>365天以上</v>
      </c>
      <c r="K124" s="96" t="s">
        <v>393</v>
      </c>
      <c r="L124" s="97" t="s">
        <v>218</v>
      </c>
      <c r="M124" s="98" t="s">
        <v>394</v>
      </c>
      <c r="N124" s="99">
        <v>0</v>
      </c>
      <c r="O124" s="99">
        <v>0</v>
      </c>
      <c r="P124" s="99">
        <v>0</v>
      </c>
      <c r="Q124" s="100">
        <v>0</v>
      </c>
      <c r="R124" s="75">
        <f t="shared" si="6"/>
        <v>1152</v>
      </c>
      <c r="S124" s="75" t="e">
        <f t="shared" si="8"/>
        <v>#VALUE!</v>
      </c>
      <c r="U124" s="75">
        <f t="shared" si="9"/>
        <v>1152</v>
      </c>
    </row>
    <row r="125" s="75" customFormat="1" ht="19" customHeight="1" spans="1:21">
      <c r="A125" s="91" t="s">
        <v>24</v>
      </c>
      <c r="B125" s="75" t="s">
        <v>372</v>
      </c>
      <c r="C125" s="75" t="s">
        <v>54</v>
      </c>
      <c r="D125" s="92" t="s">
        <v>403</v>
      </c>
      <c r="E125" s="93" t="s">
        <v>404</v>
      </c>
      <c r="F125" s="94">
        <v>45139</v>
      </c>
      <c r="G125" s="94">
        <v>45169</v>
      </c>
      <c r="H125" s="95">
        <v>1152</v>
      </c>
      <c r="I125" s="93">
        <v>1004</v>
      </c>
      <c r="J125" s="92" t="str">
        <f>LOOKUP(I125,{0,31,61,91,181,366,10000},{"0-30天","31-60天","61-90天","91-180天","181-365天","365天以上"})</f>
        <v>365天以上</v>
      </c>
      <c r="K125" s="96" t="s">
        <v>393</v>
      </c>
      <c r="L125" s="97" t="s">
        <v>218</v>
      </c>
      <c r="M125" s="98" t="s">
        <v>394</v>
      </c>
      <c r="N125" s="99">
        <v>0</v>
      </c>
      <c r="O125" s="99">
        <v>0</v>
      </c>
      <c r="P125" s="99">
        <v>0</v>
      </c>
      <c r="Q125" s="100">
        <v>0</v>
      </c>
      <c r="R125" s="75">
        <f t="shared" si="6"/>
        <v>1152</v>
      </c>
      <c r="S125" s="75" t="e">
        <f t="shared" si="8"/>
        <v>#VALUE!</v>
      </c>
      <c r="U125" s="75">
        <f t="shared" si="9"/>
        <v>1152</v>
      </c>
    </row>
    <row r="126" s="75" customFormat="1" ht="19" customHeight="1" spans="1:21">
      <c r="A126" s="91" t="s">
        <v>24</v>
      </c>
      <c r="B126" s="75" t="s">
        <v>372</v>
      </c>
      <c r="C126" s="75" t="s">
        <v>54</v>
      </c>
      <c r="D126" s="92" t="s">
        <v>405</v>
      </c>
      <c r="E126" s="93" t="s">
        <v>406</v>
      </c>
      <c r="F126" s="94">
        <v>45131</v>
      </c>
      <c r="G126" s="94">
        <v>45138</v>
      </c>
      <c r="H126" s="95">
        <v>925</v>
      </c>
      <c r="I126" s="93">
        <v>1035</v>
      </c>
      <c r="J126" s="92" t="str">
        <f>LOOKUP(I126,{0,31,61,91,181,366,10000},{"0-30天","31-60天","61-90天","91-180天","181-365天","365天以上"})</f>
        <v>365天以上</v>
      </c>
      <c r="K126" s="96" t="s">
        <v>393</v>
      </c>
      <c r="L126" s="97" t="s">
        <v>218</v>
      </c>
      <c r="M126" s="98" t="s">
        <v>394</v>
      </c>
      <c r="N126" s="99">
        <v>0</v>
      </c>
      <c r="O126" s="99">
        <v>0</v>
      </c>
      <c r="P126" s="99">
        <v>0</v>
      </c>
      <c r="Q126" s="100">
        <v>0</v>
      </c>
      <c r="R126" s="75">
        <f t="shared" si="6"/>
        <v>925</v>
      </c>
      <c r="S126" s="75" t="e">
        <f t="shared" si="8"/>
        <v>#VALUE!</v>
      </c>
      <c r="U126" s="75">
        <f t="shared" si="9"/>
        <v>925</v>
      </c>
    </row>
    <row r="127" s="75" customFormat="1" ht="19" customHeight="1" spans="1:21">
      <c r="A127" s="91" t="s">
        <v>24</v>
      </c>
      <c r="B127" s="75" t="s">
        <v>372</v>
      </c>
      <c r="C127" s="75" t="s">
        <v>65</v>
      </c>
      <c r="D127" s="92" t="s">
        <v>407</v>
      </c>
      <c r="E127" s="93" t="s">
        <v>408</v>
      </c>
      <c r="F127" s="94">
        <v>46134</v>
      </c>
      <c r="G127" s="94">
        <v>46164</v>
      </c>
      <c r="H127" s="95">
        <v>2400</v>
      </c>
      <c r="I127" s="93">
        <v>9</v>
      </c>
      <c r="J127" s="92" t="str">
        <f>LOOKUP(I127,{0,31,61,91,181,366,10000},{"0-30天","31-60天","61-90天","91-180天","181-365天","365天以上"})</f>
        <v>0-30天</v>
      </c>
      <c r="K127" s="96">
        <v>46203</v>
      </c>
      <c r="L127" s="97" t="s">
        <v>142</v>
      </c>
      <c r="M127" s="98"/>
      <c r="N127" s="99">
        <v>0</v>
      </c>
      <c r="O127" s="99">
        <v>0</v>
      </c>
      <c r="P127" s="99">
        <v>0</v>
      </c>
      <c r="Q127" s="100">
        <v>0</v>
      </c>
      <c r="R127" s="75">
        <f t="shared" si="6"/>
        <v>2400</v>
      </c>
      <c r="S127" s="75">
        <f t="shared" si="8"/>
        <v>6</v>
      </c>
      <c r="U127" s="75">
        <f t="shared" si="9"/>
        <v>2400</v>
      </c>
    </row>
    <row r="128" s="75" customFormat="1" ht="19" customHeight="1" spans="1:21">
      <c r="A128" s="91" t="s">
        <v>24</v>
      </c>
      <c r="B128" s="75" t="s">
        <v>372</v>
      </c>
      <c r="C128" s="75" t="s">
        <v>71</v>
      </c>
      <c r="D128" s="92" t="s">
        <v>409</v>
      </c>
      <c r="E128" s="93" t="s">
        <v>410</v>
      </c>
      <c r="F128" s="94">
        <v>46087</v>
      </c>
      <c r="G128" s="94">
        <v>46117</v>
      </c>
      <c r="H128" s="95">
        <v>1300</v>
      </c>
      <c r="I128" s="93">
        <v>56</v>
      </c>
      <c r="J128" s="92" t="str">
        <f>LOOKUP(I128,{0,31,61,91,181,366,10000},{"0-30天","31-60天","61-90天","91-180天","181-365天","365天以上"})</f>
        <v>31-60天</v>
      </c>
      <c r="K128" s="96">
        <v>46203</v>
      </c>
      <c r="L128" s="97" t="s">
        <v>142</v>
      </c>
      <c r="M128" s="98"/>
      <c r="N128" s="99">
        <v>0</v>
      </c>
      <c r="O128" s="99">
        <v>0</v>
      </c>
      <c r="P128" s="99">
        <v>0</v>
      </c>
      <c r="Q128" s="100">
        <v>0</v>
      </c>
      <c r="R128" s="75">
        <f t="shared" si="6"/>
        <v>1300</v>
      </c>
      <c r="S128" s="75">
        <f t="shared" si="8"/>
        <v>6</v>
      </c>
      <c r="U128" s="75">
        <f t="shared" si="9"/>
        <v>1300</v>
      </c>
    </row>
    <row r="129" s="75" customFormat="1" ht="19" customHeight="1" spans="1:21">
      <c r="A129" s="91" t="s">
        <v>24</v>
      </c>
      <c r="B129" s="75" t="s">
        <v>372</v>
      </c>
      <c r="C129" s="75" t="s">
        <v>66</v>
      </c>
      <c r="D129" s="92" t="s">
        <v>411</v>
      </c>
      <c r="E129" s="93" t="s">
        <v>412</v>
      </c>
      <c r="F129" s="94">
        <v>45840</v>
      </c>
      <c r="G129" s="94">
        <v>45870</v>
      </c>
      <c r="H129" s="95">
        <v>900</v>
      </c>
      <c r="I129" s="93">
        <v>303</v>
      </c>
      <c r="J129" s="92" t="str">
        <f>LOOKUP(I129,{0,31,61,91,181,366,10000},{"0-30天","31-60天","61-90天","91-180天","181-365天","365天以上"})</f>
        <v>181-365天</v>
      </c>
      <c r="K129" s="96">
        <v>46203</v>
      </c>
      <c r="L129" s="97" t="s">
        <v>142</v>
      </c>
      <c r="M129" s="98"/>
      <c r="N129" s="99">
        <v>0</v>
      </c>
      <c r="O129" s="99">
        <v>0</v>
      </c>
      <c r="P129" s="99">
        <v>0</v>
      </c>
      <c r="Q129" s="100">
        <v>0</v>
      </c>
      <c r="R129" s="75">
        <f t="shared" si="6"/>
        <v>900</v>
      </c>
      <c r="S129" s="75">
        <f t="shared" si="8"/>
        <v>6</v>
      </c>
      <c r="U129" s="75">
        <f t="shared" si="9"/>
        <v>900</v>
      </c>
    </row>
    <row r="130" s="75" customFormat="1" ht="19" customHeight="1" spans="1:21">
      <c r="A130" s="91" t="s">
        <v>24</v>
      </c>
      <c r="B130" s="75" t="s">
        <v>372</v>
      </c>
      <c r="C130" s="75" t="s">
        <v>66</v>
      </c>
      <c r="D130" s="92" t="s">
        <v>413</v>
      </c>
      <c r="E130" s="93" t="s">
        <v>414</v>
      </c>
      <c r="F130" s="94">
        <v>46026</v>
      </c>
      <c r="G130" s="94">
        <v>46056</v>
      </c>
      <c r="H130" s="95">
        <v>1280</v>
      </c>
      <c r="I130" s="93">
        <v>117</v>
      </c>
      <c r="J130" s="92" t="str">
        <f>LOOKUP(I130,{0,31,61,91,181,366,10000},{"0-30天","31-60天","61-90天","91-180天","181-365天","365天以上"})</f>
        <v>91-180天</v>
      </c>
      <c r="K130" s="96">
        <v>46203</v>
      </c>
      <c r="L130" s="97" t="s">
        <v>142</v>
      </c>
      <c r="M130" s="98"/>
      <c r="N130" s="99">
        <v>0</v>
      </c>
      <c r="O130" s="99">
        <v>0</v>
      </c>
      <c r="P130" s="99">
        <v>0</v>
      </c>
      <c r="Q130" s="100">
        <v>0</v>
      </c>
      <c r="R130" s="75">
        <f t="shared" si="6"/>
        <v>1280</v>
      </c>
      <c r="S130" s="75">
        <f t="shared" si="8"/>
        <v>6</v>
      </c>
      <c r="U130" s="75">
        <f t="shared" si="9"/>
        <v>1280</v>
      </c>
    </row>
    <row r="131" s="75" customFormat="1" ht="19" customHeight="1" spans="1:21">
      <c r="A131" s="91" t="s">
        <v>24</v>
      </c>
      <c r="B131" s="75" t="s">
        <v>372</v>
      </c>
      <c r="C131" s="75" t="s">
        <v>39</v>
      </c>
      <c r="D131" s="92" t="s">
        <v>415</v>
      </c>
      <c r="E131" s="93" t="s">
        <v>416</v>
      </c>
      <c r="F131" s="94">
        <v>46128</v>
      </c>
      <c r="G131" s="94">
        <v>46158</v>
      </c>
      <c r="H131" s="95">
        <v>18700</v>
      </c>
      <c r="I131" s="93">
        <v>15</v>
      </c>
      <c r="J131" s="92" t="str">
        <f>LOOKUP(I131,{0,31,61,91,181,366,10000},{"0-30天","31-60天","61-90天","91-180天","181-365天","365天以上"})</f>
        <v>0-30天</v>
      </c>
      <c r="K131" s="96">
        <v>46234</v>
      </c>
      <c r="L131" s="97"/>
      <c r="M131" s="98"/>
      <c r="N131" s="99">
        <v>0</v>
      </c>
      <c r="O131" s="99">
        <v>0</v>
      </c>
      <c r="P131" s="99">
        <v>0</v>
      </c>
      <c r="Q131" s="100">
        <v>0</v>
      </c>
      <c r="R131" s="75">
        <f t="shared" ref="R131:R194" si="10">H131-SUM(N131:Q131)</f>
        <v>18700</v>
      </c>
      <c r="S131" s="75">
        <f t="shared" si="8"/>
        <v>7</v>
      </c>
      <c r="U131" s="75">
        <f t="shared" si="9"/>
        <v>18700</v>
      </c>
    </row>
    <row r="132" s="75" customFormat="1" ht="19" customHeight="1" spans="1:21">
      <c r="A132" s="91" t="s">
        <v>24</v>
      </c>
      <c r="B132" s="75" t="s">
        <v>372</v>
      </c>
      <c r="C132" s="75" t="s">
        <v>57</v>
      </c>
      <c r="D132" s="92" t="s">
        <v>417</v>
      </c>
      <c r="E132" s="93" t="s">
        <v>418</v>
      </c>
      <c r="F132" s="94">
        <v>46029</v>
      </c>
      <c r="G132" s="94">
        <v>46059</v>
      </c>
      <c r="H132" s="95">
        <v>1500</v>
      </c>
      <c r="I132" s="93">
        <v>114</v>
      </c>
      <c r="J132" s="92" t="str">
        <f>LOOKUP(I132,{0,31,61,91,181,366,10000},{"0-30天","31-60天","61-90天","91-180天","181-365天","365天以上"})</f>
        <v>91-180天</v>
      </c>
      <c r="K132" s="96">
        <v>46234</v>
      </c>
      <c r="L132" s="97"/>
      <c r="M132" s="98"/>
      <c r="N132" s="99">
        <v>0</v>
      </c>
      <c r="O132" s="99">
        <v>0</v>
      </c>
      <c r="P132" s="99">
        <v>0</v>
      </c>
      <c r="Q132" s="100">
        <v>0</v>
      </c>
      <c r="R132" s="75">
        <f t="shared" si="10"/>
        <v>1500</v>
      </c>
      <c r="S132" s="75">
        <f t="shared" si="8"/>
        <v>7</v>
      </c>
      <c r="U132" s="75">
        <f t="shared" si="9"/>
        <v>1500</v>
      </c>
    </row>
    <row r="133" s="75" customFormat="1" ht="19" customHeight="1" spans="1:21">
      <c r="A133" s="91" t="s">
        <v>24</v>
      </c>
      <c r="B133" s="75" t="s">
        <v>372</v>
      </c>
      <c r="C133" s="75" t="s">
        <v>57</v>
      </c>
      <c r="D133" s="92" t="s">
        <v>419</v>
      </c>
      <c r="E133" s="93" t="s">
        <v>420</v>
      </c>
      <c r="F133" s="94">
        <v>46090</v>
      </c>
      <c r="G133" s="94">
        <v>46120</v>
      </c>
      <c r="H133" s="95">
        <v>2110</v>
      </c>
      <c r="I133" s="93">
        <v>53</v>
      </c>
      <c r="J133" s="92" t="str">
        <f>LOOKUP(I133,{0,31,61,91,181,366,10000},{"0-30天","31-60天","61-90天","91-180天","181-365天","365天以上"})</f>
        <v>31-60天</v>
      </c>
      <c r="K133" s="96">
        <v>46234</v>
      </c>
      <c r="L133" s="97"/>
      <c r="M133" s="98"/>
      <c r="N133" s="99">
        <v>0</v>
      </c>
      <c r="O133" s="99">
        <v>0</v>
      </c>
      <c r="P133" s="99">
        <v>0</v>
      </c>
      <c r="Q133" s="100">
        <v>0</v>
      </c>
      <c r="R133" s="75">
        <f t="shared" si="10"/>
        <v>2110</v>
      </c>
      <c r="S133" s="75">
        <f t="shared" si="8"/>
        <v>7</v>
      </c>
      <c r="U133" s="75">
        <f t="shared" si="9"/>
        <v>2110</v>
      </c>
    </row>
    <row r="134" s="75" customFormat="1" ht="19" customHeight="1" spans="1:21">
      <c r="A134" s="91" t="s">
        <v>24</v>
      </c>
      <c r="B134" s="75" t="s">
        <v>421</v>
      </c>
      <c r="C134" s="75" t="s">
        <v>96</v>
      </c>
      <c r="D134" s="92" t="s">
        <v>422</v>
      </c>
      <c r="E134" s="93" t="s">
        <v>423</v>
      </c>
      <c r="F134" s="94">
        <v>46114</v>
      </c>
      <c r="G134" s="94">
        <v>46144</v>
      </c>
      <c r="H134" s="95">
        <v>6000</v>
      </c>
      <c r="I134" s="93">
        <v>29</v>
      </c>
      <c r="J134" s="92" t="str">
        <f>LOOKUP(I134,{0,31,61,91,181,366,10000},{"0-30天","31-60天","61-90天","91-180天","181-365天","365天以上"})</f>
        <v>0-30天</v>
      </c>
      <c r="K134" s="96" t="s">
        <v>424</v>
      </c>
      <c r="L134" s="97" t="s">
        <v>142</v>
      </c>
      <c r="M134" s="98"/>
      <c r="N134" s="99">
        <v>6000</v>
      </c>
      <c r="O134" s="99">
        <v>0</v>
      </c>
      <c r="P134" s="99">
        <v>0</v>
      </c>
      <c r="Q134" s="100">
        <v>0</v>
      </c>
      <c r="R134" s="75">
        <f t="shared" si="10"/>
        <v>0</v>
      </c>
      <c r="S134" s="75">
        <v>6</v>
      </c>
      <c r="U134" s="75">
        <f t="shared" si="9"/>
        <v>0</v>
      </c>
    </row>
    <row r="135" s="75" customFormat="1" ht="19" customHeight="1" spans="1:21">
      <c r="A135" s="91" t="s">
        <v>24</v>
      </c>
      <c r="B135" s="75" t="s">
        <v>421</v>
      </c>
      <c r="C135" s="75" t="s">
        <v>96</v>
      </c>
      <c r="D135" s="92" t="s">
        <v>425</v>
      </c>
      <c r="E135" s="93" t="s">
        <v>426</v>
      </c>
      <c r="F135" s="94">
        <v>46120</v>
      </c>
      <c r="G135" s="94">
        <v>46150</v>
      </c>
      <c r="H135" s="95">
        <v>48000</v>
      </c>
      <c r="I135" s="93">
        <v>23</v>
      </c>
      <c r="J135" s="92" t="str">
        <f>LOOKUP(I135,{0,31,61,91,181,366,10000},{"0-30天","31-60天","61-90天","91-180天","181-365天","365天以上"})</f>
        <v>0-30天</v>
      </c>
      <c r="K135" s="96">
        <v>46174</v>
      </c>
      <c r="L135" s="97" t="s">
        <v>142</v>
      </c>
      <c r="M135" s="98"/>
      <c r="N135" s="99">
        <v>48000</v>
      </c>
      <c r="O135" s="99">
        <v>0</v>
      </c>
      <c r="P135" s="99">
        <v>0</v>
      </c>
      <c r="Q135" s="100">
        <v>0</v>
      </c>
      <c r="R135" s="75">
        <f t="shared" si="10"/>
        <v>0</v>
      </c>
      <c r="S135" s="75">
        <f t="shared" si="8"/>
        <v>6</v>
      </c>
      <c r="U135" s="75">
        <f t="shared" si="9"/>
        <v>0</v>
      </c>
    </row>
    <row r="136" s="75" customFormat="1" ht="19" customHeight="1" spans="1:21">
      <c r="A136" s="91" t="s">
        <v>24</v>
      </c>
      <c r="B136" s="75" t="s">
        <v>421</v>
      </c>
      <c r="C136" s="75" t="s">
        <v>96</v>
      </c>
      <c r="D136" s="92" t="s">
        <v>427</v>
      </c>
      <c r="E136" s="93" t="s">
        <v>428</v>
      </c>
      <c r="F136" s="94">
        <v>46120</v>
      </c>
      <c r="G136" s="94">
        <v>46150</v>
      </c>
      <c r="H136" s="95">
        <v>5040</v>
      </c>
      <c r="I136" s="93">
        <v>23</v>
      </c>
      <c r="J136" s="92" t="str">
        <f>LOOKUP(I136,{0,31,61,91,181,366,10000},{"0-30天","31-60天","61-90天","91-180天","181-365天","365天以上"})</f>
        <v>0-30天</v>
      </c>
      <c r="K136" s="96">
        <v>46174</v>
      </c>
      <c r="L136" s="97" t="s">
        <v>142</v>
      </c>
      <c r="M136" s="98"/>
      <c r="N136" s="99">
        <v>5040</v>
      </c>
      <c r="O136" s="99">
        <v>0</v>
      </c>
      <c r="P136" s="99">
        <v>0</v>
      </c>
      <c r="Q136" s="100">
        <v>0</v>
      </c>
      <c r="R136" s="75">
        <f t="shared" si="10"/>
        <v>0</v>
      </c>
      <c r="S136" s="75">
        <f t="shared" si="8"/>
        <v>6</v>
      </c>
      <c r="U136" s="75">
        <f t="shared" si="9"/>
        <v>0</v>
      </c>
    </row>
    <row r="137" s="75" customFormat="1" ht="19" customHeight="1" spans="1:21">
      <c r="A137" s="91" t="s">
        <v>24</v>
      </c>
      <c r="B137" s="75" t="s">
        <v>421</v>
      </c>
      <c r="C137" s="75" t="s">
        <v>96</v>
      </c>
      <c r="D137" s="92" t="s">
        <v>429</v>
      </c>
      <c r="E137" s="93" t="s">
        <v>430</v>
      </c>
      <c r="F137" s="94">
        <v>46120</v>
      </c>
      <c r="G137" s="94">
        <v>46150</v>
      </c>
      <c r="H137" s="95">
        <v>11400</v>
      </c>
      <c r="I137" s="93">
        <v>23</v>
      </c>
      <c r="J137" s="92" t="str">
        <f>LOOKUP(I137,{0,31,61,91,181,366,10000},{"0-30天","31-60天","61-90天","91-180天","181-365天","365天以上"})</f>
        <v>0-30天</v>
      </c>
      <c r="K137" s="96">
        <v>46174</v>
      </c>
      <c r="L137" s="97" t="s">
        <v>142</v>
      </c>
      <c r="M137" s="98"/>
      <c r="N137" s="99">
        <v>11400</v>
      </c>
      <c r="O137" s="99">
        <v>0</v>
      </c>
      <c r="P137" s="99">
        <v>0</v>
      </c>
      <c r="Q137" s="100">
        <v>0</v>
      </c>
      <c r="R137" s="75">
        <f t="shared" si="10"/>
        <v>0</v>
      </c>
      <c r="S137" s="75">
        <f t="shared" si="8"/>
        <v>6</v>
      </c>
      <c r="U137" s="75">
        <f t="shared" si="9"/>
        <v>0</v>
      </c>
    </row>
    <row r="138" s="75" customFormat="1" ht="19" customHeight="1" spans="1:21">
      <c r="A138" s="91" t="s">
        <v>24</v>
      </c>
      <c r="B138" s="75" t="s">
        <v>421</v>
      </c>
      <c r="C138" s="75" t="s">
        <v>96</v>
      </c>
      <c r="D138" s="92" t="s">
        <v>431</v>
      </c>
      <c r="E138" s="93" t="s">
        <v>432</v>
      </c>
      <c r="F138" s="94">
        <v>46125</v>
      </c>
      <c r="G138" s="94">
        <v>46155</v>
      </c>
      <c r="H138" s="95">
        <v>4800</v>
      </c>
      <c r="I138" s="93">
        <v>18</v>
      </c>
      <c r="J138" s="92" t="str">
        <f>LOOKUP(I138,{0,31,61,91,181,366,10000},{"0-30天","31-60天","61-90天","91-180天","181-365天","365天以上"})</f>
        <v>0-30天</v>
      </c>
      <c r="K138" s="96">
        <v>46174</v>
      </c>
      <c r="L138" s="97" t="s">
        <v>142</v>
      </c>
      <c r="M138" s="98"/>
      <c r="N138" s="99">
        <v>4800</v>
      </c>
      <c r="O138" s="99">
        <v>0</v>
      </c>
      <c r="P138" s="99">
        <v>0</v>
      </c>
      <c r="Q138" s="100">
        <v>0</v>
      </c>
      <c r="R138" s="75">
        <f t="shared" si="10"/>
        <v>0</v>
      </c>
      <c r="S138" s="75">
        <f t="shared" si="8"/>
        <v>6</v>
      </c>
      <c r="U138" s="75">
        <f t="shared" si="9"/>
        <v>0</v>
      </c>
    </row>
    <row r="139" s="75" customFormat="1" ht="19" customHeight="1" spans="1:21">
      <c r="A139" s="91" t="s">
        <v>24</v>
      </c>
      <c r="B139" s="75" t="s">
        <v>421</v>
      </c>
      <c r="C139" s="75" t="s">
        <v>96</v>
      </c>
      <c r="D139" s="92" t="s">
        <v>433</v>
      </c>
      <c r="E139" s="93" t="s">
        <v>434</v>
      </c>
      <c r="F139" s="94">
        <v>46132</v>
      </c>
      <c r="G139" s="94">
        <v>46162</v>
      </c>
      <c r="H139" s="95">
        <v>9600</v>
      </c>
      <c r="I139" s="93">
        <v>11</v>
      </c>
      <c r="J139" s="92" t="str">
        <f>LOOKUP(I139,{0,31,61,91,181,366,10000},{"0-30天","31-60天","61-90天","91-180天","181-365天","365天以上"})</f>
        <v>0-30天</v>
      </c>
      <c r="K139" s="96">
        <v>46174</v>
      </c>
      <c r="L139" s="97" t="s">
        <v>142</v>
      </c>
      <c r="M139" s="98"/>
      <c r="N139" s="99">
        <v>9600</v>
      </c>
      <c r="O139" s="99">
        <v>0</v>
      </c>
      <c r="P139" s="99">
        <v>0</v>
      </c>
      <c r="Q139" s="100">
        <v>0</v>
      </c>
      <c r="R139" s="75">
        <f t="shared" si="10"/>
        <v>0</v>
      </c>
      <c r="S139" s="75">
        <f t="shared" si="8"/>
        <v>6</v>
      </c>
      <c r="U139" s="75">
        <f t="shared" si="9"/>
        <v>0</v>
      </c>
    </row>
    <row r="140" s="75" customFormat="1" ht="19" customHeight="1" spans="1:21">
      <c r="A140" s="91" t="s">
        <v>24</v>
      </c>
      <c r="B140" s="75" t="s">
        <v>421</v>
      </c>
      <c r="C140" s="75" t="s">
        <v>55</v>
      </c>
      <c r="D140" s="92" t="s">
        <v>435</v>
      </c>
      <c r="E140" s="93" t="s">
        <v>436</v>
      </c>
      <c r="F140" s="94">
        <v>46002</v>
      </c>
      <c r="G140" s="94">
        <v>46032</v>
      </c>
      <c r="H140" s="95">
        <v>2400</v>
      </c>
      <c r="I140" s="93">
        <v>141</v>
      </c>
      <c r="J140" s="92" t="str">
        <f>LOOKUP(I140,{0,31,61,91,181,366,10000},{"0-30天","31-60天","61-90天","91-180天","181-365天","365天以上"})</f>
        <v>91-180天</v>
      </c>
      <c r="K140" s="96">
        <v>46195</v>
      </c>
      <c r="L140" s="97" t="s">
        <v>142</v>
      </c>
      <c r="M140" s="98" t="s">
        <v>437</v>
      </c>
      <c r="N140" s="99">
        <v>0</v>
      </c>
      <c r="O140" s="99">
        <v>2400</v>
      </c>
      <c r="P140" s="99">
        <v>0</v>
      </c>
      <c r="Q140" s="100">
        <v>0</v>
      </c>
      <c r="R140" s="75">
        <f t="shared" si="10"/>
        <v>0</v>
      </c>
      <c r="S140" s="75">
        <f t="shared" si="8"/>
        <v>6</v>
      </c>
      <c r="U140" s="75">
        <f t="shared" si="9"/>
        <v>0</v>
      </c>
    </row>
    <row r="141" s="75" customFormat="1" ht="19" customHeight="1" spans="1:21">
      <c r="A141" s="91" t="s">
        <v>24</v>
      </c>
      <c r="B141" s="75" t="s">
        <v>421</v>
      </c>
      <c r="C141" s="75" t="s">
        <v>55</v>
      </c>
      <c r="D141" s="92" t="s">
        <v>438</v>
      </c>
      <c r="E141" s="93" t="s">
        <v>439</v>
      </c>
      <c r="F141" s="94">
        <v>46087</v>
      </c>
      <c r="G141" s="94">
        <v>46117</v>
      </c>
      <c r="H141" s="95">
        <v>4800</v>
      </c>
      <c r="I141" s="93">
        <v>56</v>
      </c>
      <c r="J141" s="92" t="str">
        <f>LOOKUP(I141,{0,31,61,91,181,366,10000},{"0-30天","31-60天","61-90天","91-180天","181-365天","365天以上"})</f>
        <v>31-60天</v>
      </c>
      <c r="K141" s="96">
        <v>46195</v>
      </c>
      <c r="L141" s="97" t="s">
        <v>218</v>
      </c>
      <c r="M141" s="98" t="s">
        <v>437</v>
      </c>
      <c r="N141" s="99">
        <v>0</v>
      </c>
      <c r="O141" s="99">
        <v>0</v>
      </c>
      <c r="P141" s="99">
        <v>0</v>
      </c>
      <c r="Q141" s="100">
        <v>0</v>
      </c>
      <c r="R141" s="75">
        <f t="shared" si="10"/>
        <v>4800</v>
      </c>
      <c r="S141" s="75">
        <f t="shared" si="8"/>
        <v>6</v>
      </c>
      <c r="U141" s="75">
        <f t="shared" si="9"/>
        <v>4800</v>
      </c>
    </row>
    <row r="142" s="75" customFormat="1" ht="19" customHeight="1" spans="1:21">
      <c r="A142" s="91" t="s">
        <v>24</v>
      </c>
      <c r="B142" s="75" t="s">
        <v>421</v>
      </c>
      <c r="C142" s="75" t="s">
        <v>43</v>
      </c>
      <c r="D142" s="92" t="s">
        <v>440</v>
      </c>
      <c r="E142" s="93" t="s">
        <v>441</v>
      </c>
      <c r="F142" s="94">
        <v>46098</v>
      </c>
      <c r="G142" s="94">
        <v>46111</v>
      </c>
      <c r="H142" s="95">
        <v>2100</v>
      </c>
      <c r="I142" s="93">
        <v>62</v>
      </c>
      <c r="J142" s="92" t="str">
        <f>LOOKUP(I142,{0,31,61,91,181,366,10000},{"0-30天","31-60天","61-90天","91-180天","181-365天","365天以上"})</f>
        <v>61-90天</v>
      </c>
      <c r="K142" s="96">
        <v>46188</v>
      </c>
      <c r="L142" s="97" t="s">
        <v>142</v>
      </c>
      <c r="M142" s="98"/>
      <c r="N142" s="99">
        <v>0</v>
      </c>
      <c r="O142" s="99">
        <v>0</v>
      </c>
      <c r="P142" s="99">
        <v>0</v>
      </c>
      <c r="Q142" s="100">
        <v>0</v>
      </c>
      <c r="R142" s="75">
        <f t="shared" si="10"/>
        <v>2100</v>
      </c>
      <c r="S142" s="75">
        <f t="shared" si="8"/>
        <v>6</v>
      </c>
      <c r="U142" s="75">
        <f t="shared" si="9"/>
        <v>2100</v>
      </c>
    </row>
    <row r="143" s="75" customFormat="1" ht="19" customHeight="1" spans="1:21">
      <c r="A143" s="91" t="s">
        <v>24</v>
      </c>
      <c r="B143" s="75" t="s">
        <v>421</v>
      </c>
      <c r="C143" s="75" t="s">
        <v>43</v>
      </c>
      <c r="D143" s="92" t="s">
        <v>442</v>
      </c>
      <c r="E143" s="93" t="s">
        <v>443</v>
      </c>
      <c r="F143" s="94">
        <v>46111</v>
      </c>
      <c r="G143" s="94">
        <v>46124</v>
      </c>
      <c r="H143" s="95">
        <v>11200</v>
      </c>
      <c r="I143" s="93">
        <v>49</v>
      </c>
      <c r="J143" s="92" t="str">
        <f>LOOKUP(I143,{0,31,61,91,181,366,10000},{"0-30天","31-60天","61-90天","91-180天","181-365天","365天以上"})</f>
        <v>31-60天</v>
      </c>
      <c r="K143" s="96">
        <v>46188</v>
      </c>
      <c r="L143" s="97" t="s">
        <v>142</v>
      </c>
      <c r="M143" s="98"/>
      <c r="N143" s="99">
        <v>0</v>
      </c>
      <c r="O143" s="99">
        <v>0</v>
      </c>
      <c r="P143" s="99">
        <v>0</v>
      </c>
      <c r="Q143" s="100">
        <v>0</v>
      </c>
      <c r="R143" s="75">
        <f t="shared" si="10"/>
        <v>11200</v>
      </c>
      <c r="S143" s="75">
        <f t="shared" si="8"/>
        <v>6</v>
      </c>
      <c r="U143" s="75">
        <f t="shared" si="9"/>
        <v>11200</v>
      </c>
    </row>
    <row r="144" s="75" customFormat="1" ht="19" customHeight="1" spans="1:21">
      <c r="A144" s="91" t="s">
        <v>24</v>
      </c>
      <c r="B144" s="75" t="s">
        <v>421</v>
      </c>
      <c r="C144" s="75" t="s">
        <v>94</v>
      </c>
      <c r="D144" s="92" t="s">
        <v>444</v>
      </c>
      <c r="E144" s="93" t="s">
        <v>445</v>
      </c>
      <c r="F144" s="94">
        <v>46055</v>
      </c>
      <c r="G144" s="94">
        <v>46085</v>
      </c>
      <c r="H144" s="95">
        <v>3282</v>
      </c>
      <c r="I144" s="93">
        <v>88</v>
      </c>
      <c r="J144" s="92" t="str">
        <f>LOOKUP(I144,{0,31,61,91,181,366,10000},{"0-30天","31-60天","61-90天","91-180天","181-365天","365天以上"})</f>
        <v>61-90天</v>
      </c>
      <c r="K144" s="96">
        <v>46195</v>
      </c>
      <c r="L144" s="97" t="s">
        <v>142</v>
      </c>
      <c r="M144" s="98"/>
      <c r="N144" s="99">
        <v>0</v>
      </c>
      <c r="O144" s="99">
        <v>0</v>
      </c>
      <c r="P144" s="99">
        <v>0</v>
      </c>
      <c r="Q144" s="100">
        <v>3282</v>
      </c>
      <c r="R144" s="75">
        <f t="shared" si="10"/>
        <v>0</v>
      </c>
      <c r="S144" s="75">
        <f t="shared" si="8"/>
        <v>6</v>
      </c>
      <c r="U144" s="75">
        <f t="shared" si="9"/>
        <v>0</v>
      </c>
    </row>
    <row r="145" s="75" customFormat="1" ht="19" customHeight="1" spans="1:21">
      <c r="A145" s="91" t="s">
        <v>24</v>
      </c>
      <c r="B145" s="75" t="s">
        <v>421</v>
      </c>
      <c r="C145" s="75" t="s">
        <v>94</v>
      </c>
      <c r="D145" s="92" t="s">
        <v>446</v>
      </c>
      <c r="E145" s="93" t="s">
        <v>447</v>
      </c>
      <c r="F145" s="94">
        <v>46055</v>
      </c>
      <c r="G145" s="94">
        <v>46085</v>
      </c>
      <c r="H145" s="95">
        <v>1050</v>
      </c>
      <c r="I145" s="93">
        <v>88</v>
      </c>
      <c r="J145" s="92" t="str">
        <f>LOOKUP(I145,{0,31,61,91,181,366,10000},{"0-30天","31-60天","61-90天","91-180天","181-365天","365天以上"})</f>
        <v>61-90天</v>
      </c>
      <c r="K145" s="96">
        <v>46195</v>
      </c>
      <c r="L145" s="97" t="s">
        <v>142</v>
      </c>
      <c r="M145" s="98"/>
      <c r="N145" s="99">
        <v>0</v>
      </c>
      <c r="O145" s="99">
        <v>0</v>
      </c>
      <c r="P145" s="99">
        <v>0</v>
      </c>
      <c r="Q145" s="100">
        <v>1050</v>
      </c>
      <c r="R145" s="75">
        <f t="shared" si="10"/>
        <v>0</v>
      </c>
      <c r="S145" s="75">
        <f t="shared" si="8"/>
        <v>6</v>
      </c>
      <c r="U145" s="75">
        <f t="shared" si="9"/>
        <v>0</v>
      </c>
    </row>
    <row r="146" s="75" customFormat="1" ht="19" customHeight="1" spans="1:21">
      <c r="A146" s="91" t="s">
        <v>24</v>
      </c>
      <c r="B146" s="75" t="s">
        <v>421</v>
      </c>
      <c r="C146" s="75" t="s">
        <v>94</v>
      </c>
      <c r="D146" s="92" t="s">
        <v>448</v>
      </c>
      <c r="E146" s="93" t="s">
        <v>449</v>
      </c>
      <c r="F146" s="94">
        <v>46104</v>
      </c>
      <c r="G146" s="94">
        <v>46134</v>
      </c>
      <c r="H146" s="95">
        <v>2100</v>
      </c>
      <c r="I146" s="93">
        <v>39</v>
      </c>
      <c r="J146" s="92" t="str">
        <f>LOOKUP(I146,{0,31,61,91,181,366,10000},{"0-30天","31-60天","61-90天","91-180天","181-365天","365天以上"})</f>
        <v>31-60天</v>
      </c>
      <c r="K146" s="96" t="s">
        <v>196</v>
      </c>
      <c r="L146" s="97"/>
      <c r="M146" s="98"/>
      <c r="N146" s="99">
        <v>0</v>
      </c>
      <c r="O146" s="99">
        <v>0</v>
      </c>
      <c r="P146" s="99">
        <v>0</v>
      </c>
      <c r="Q146" s="100">
        <v>2100</v>
      </c>
      <c r="R146" s="75">
        <f t="shared" si="10"/>
        <v>0</v>
      </c>
      <c r="S146" s="75">
        <v>6</v>
      </c>
      <c r="U146" s="75">
        <f t="shared" si="9"/>
        <v>0</v>
      </c>
    </row>
    <row r="147" s="75" customFormat="1" ht="19" customHeight="1" spans="1:21">
      <c r="A147" s="91" t="s">
        <v>24</v>
      </c>
      <c r="B147" s="75" t="s">
        <v>421</v>
      </c>
      <c r="C147" s="75" t="s">
        <v>94</v>
      </c>
      <c r="D147" s="92" t="s">
        <v>450</v>
      </c>
      <c r="E147" s="93" t="s">
        <v>451</v>
      </c>
      <c r="F147" s="94">
        <v>46105</v>
      </c>
      <c r="G147" s="94">
        <v>46135</v>
      </c>
      <c r="H147" s="95">
        <v>2100</v>
      </c>
      <c r="I147" s="93">
        <v>38</v>
      </c>
      <c r="J147" s="92" t="str">
        <f>LOOKUP(I147,{0,31,61,91,181,366,10000},{"0-30天","31-60天","61-90天","91-180天","181-365天","365天以上"})</f>
        <v>31-60天</v>
      </c>
      <c r="K147" s="96" t="s">
        <v>196</v>
      </c>
      <c r="L147" s="97"/>
      <c r="M147" s="98"/>
      <c r="N147" s="99">
        <v>0</v>
      </c>
      <c r="O147" s="99">
        <v>0</v>
      </c>
      <c r="P147" s="99">
        <v>0</v>
      </c>
      <c r="Q147" s="100">
        <v>2100</v>
      </c>
      <c r="R147" s="75">
        <f t="shared" si="10"/>
        <v>0</v>
      </c>
      <c r="S147" s="75">
        <v>6</v>
      </c>
      <c r="U147" s="75">
        <f t="shared" si="9"/>
        <v>0</v>
      </c>
    </row>
    <row r="148" s="75" customFormat="1" ht="19" customHeight="1" spans="1:21">
      <c r="A148" s="91" t="s">
        <v>24</v>
      </c>
      <c r="B148" s="75" t="s">
        <v>421</v>
      </c>
      <c r="C148" s="75" t="s">
        <v>94</v>
      </c>
      <c r="D148" s="92" t="s">
        <v>452</v>
      </c>
      <c r="E148" s="93" t="s">
        <v>453</v>
      </c>
      <c r="F148" s="94">
        <v>46127</v>
      </c>
      <c r="G148" s="94">
        <v>46157</v>
      </c>
      <c r="H148" s="95">
        <v>1250</v>
      </c>
      <c r="I148" s="93">
        <v>16</v>
      </c>
      <c r="J148" s="92" t="str">
        <f>LOOKUP(I148,{0,31,61,91,181,366,10000},{"0-30天","31-60天","61-90天","91-180天","181-365天","365天以上"})</f>
        <v>0-30天</v>
      </c>
      <c r="K148" s="96" t="s">
        <v>196</v>
      </c>
      <c r="L148" s="97"/>
      <c r="M148" s="98"/>
      <c r="N148" s="99">
        <v>0</v>
      </c>
      <c r="O148" s="99">
        <v>0</v>
      </c>
      <c r="P148" s="99">
        <v>0</v>
      </c>
      <c r="Q148" s="100">
        <v>1250</v>
      </c>
      <c r="R148" s="75">
        <f t="shared" si="10"/>
        <v>0</v>
      </c>
      <c r="S148" s="75">
        <v>6</v>
      </c>
      <c r="U148" s="75">
        <f t="shared" si="9"/>
        <v>0</v>
      </c>
    </row>
    <row r="149" s="75" customFormat="1" ht="19" customHeight="1" spans="1:21">
      <c r="A149" s="91" t="s">
        <v>24</v>
      </c>
      <c r="B149" s="75" t="s">
        <v>421</v>
      </c>
      <c r="C149" s="75" t="s">
        <v>94</v>
      </c>
      <c r="D149" s="92" t="s">
        <v>454</v>
      </c>
      <c r="E149" s="93" t="s">
        <v>455</v>
      </c>
      <c r="F149" s="94">
        <v>46129</v>
      </c>
      <c r="G149" s="94">
        <v>46159</v>
      </c>
      <c r="H149" s="95">
        <v>630</v>
      </c>
      <c r="I149" s="93">
        <v>14</v>
      </c>
      <c r="J149" s="92" t="str">
        <f>LOOKUP(I149,{0,31,61,91,181,366,10000},{"0-30天","31-60天","61-90天","91-180天","181-365天","365天以上"})</f>
        <v>0-30天</v>
      </c>
      <c r="K149" s="96" t="s">
        <v>196</v>
      </c>
      <c r="L149" s="97"/>
      <c r="M149" s="98"/>
      <c r="N149" s="99">
        <v>0</v>
      </c>
      <c r="O149" s="99">
        <v>0</v>
      </c>
      <c r="P149" s="99">
        <v>0</v>
      </c>
      <c r="Q149" s="100">
        <v>630</v>
      </c>
      <c r="R149" s="75">
        <f t="shared" si="10"/>
        <v>0</v>
      </c>
      <c r="S149" s="75">
        <v>6</v>
      </c>
      <c r="U149" s="75">
        <f t="shared" si="9"/>
        <v>0</v>
      </c>
    </row>
    <row r="150" s="75" customFormat="1" ht="19" customHeight="1" spans="1:21">
      <c r="A150" s="91" t="s">
        <v>24</v>
      </c>
      <c r="B150" s="75" t="s">
        <v>421</v>
      </c>
      <c r="C150" s="75" t="s">
        <v>74</v>
      </c>
      <c r="D150" s="92" t="s">
        <v>456</v>
      </c>
      <c r="E150" s="93" t="s">
        <v>457</v>
      </c>
      <c r="F150" s="94">
        <v>46139</v>
      </c>
      <c r="G150" s="94">
        <v>46169</v>
      </c>
      <c r="H150" s="95">
        <v>550</v>
      </c>
      <c r="I150" s="93">
        <v>4</v>
      </c>
      <c r="J150" s="92" t="str">
        <f>LOOKUP(I150,{0,31,61,91,181,366,10000},{"0-30天","31-60天","61-90天","91-180天","181-365天","365天以上"})</f>
        <v>0-30天</v>
      </c>
      <c r="K150" s="96">
        <v>46213</v>
      </c>
      <c r="L150" s="97"/>
      <c r="M150" s="98"/>
      <c r="N150" s="99">
        <v>0</v>
      </c>
      <c r="O150" s="99">
        <v>0</v>
      </c>
      <c r="P150" s="99">
        <v>0</v>
      </c>
      <c r="Q150" s="100">
        <v>0</v>
      </c>
      <c r="R150" s="75">
        <f t="shared" si="10"/>
        <v>550</v>
      </c>
      <c r="S150" s="75">
        <f t="shared" si="8"/>
        <v>7</v>
      </c>
      <c r="U150" s="75">
        <f t="shared" si="9"/>
        <v>550</v>
      </c>
    </row>
    <row r="151" s="75" customFormat="1" ht="19" customHeight="1" spans="1:21">
      <c r="A151" s="91" t="s">
        <v>24</v>
      </c>
      <c r="B151" s="75" t="s">
        <v>421</v>
      </c>
      <c r="C151" s="75" t="s">
        <v>52</v>
      </c>
      <c r="D151" s="92" t="s">
        <v>458</v>
      </c>
      <c r="E151" s="93" t="s">
        <v>459</v>
      </c>
      <c r="F151" s="94">
        <v>46083</v>
      </c>
      <c r="G151" s="94">
        <v>46113</v>
      </c>
      <c r="H151" s="95">
        <v>6660</v>
      </c>
      <c r="I151" s="93">
        <v>60</v>
      </c>
      <c r="J151" s="92" t="str">
        <f>LOOKUP(I151,{0,31,61,91,181,366,10000},{"0-30天","31-60天","61-90天","91-180天","181-365天","365天以上"})</f>
        <v>31-60天</v>
      </c>
      <c r="K151" s="96">
        <v>46212</v>
      </c>
      <c r="L151" s="97"/>
      <c r="M151" s="98"/>
      <c r="N151" s="99">
        <v>0</v>
      </c>
      <c r="O151" s="99">
        <v>0</v>
      </c>
      <c r="P151" s="99">
        <v>0</v>
      </c>
      <c r="Q151" s="100">
        <v>0</v>
      </c>
      <c r="R151" s="75">
        <f t="shared" si="10"/>
        <v>6660</v>
      </c>
      <c r="S151" s="75">
        <f t="shared" si="8"/>
        <v>7</v>
      </c>
      <c r="U151" s="75">
        <f t="shared" si="9"/>
        <v>6660</v>
      </c>
    </row>
    <row r="152" s="75" customFormat="1" ht="19" customHeight="1" spans="1:21">
      <c r="A152" s="91" t="s">
        <v>24</v>
      </c>
      <c r="B152" s="75" t="s">
        <v>421</v>
      </c>
      <c r="C152" s="75" t="s">
        <v>40</v>
      </c>
      <c r="D152" s="92" t="s">
        <v>460</v>
      </c>
      <c r="E152" s="93" t="s">
        <v>461</v>
      </c>
      <c r="F152" s="94">
        <v>46141</v>
      </c>
      <c r="G152" s="94">
        <v>46171</v>
      </c>
      <c r="H152" s="95">
        <v>16500</v>
      </c>
      <c r="I152" s="93">
        <v>2</v>
      </c>
      <c r="J152" s="92" t="str">
        <f>LOOKUP(I152,{0,31,61,91,181,366,10000},{"0-30天","31-60天","61-90天","91-180天","181-365天","365天以上"})</f>
        <v>0-30天</v>
      </c>
      <c r="K152" s="96">
        <v>46213</v>
      </c>
      <c r="L152" s="97"/>
      <c r="M152" s="98"/>
      <c r="N152" s="99">
        <v>0</v>
      </c>
      <c r="O152" s="99">
        <v>0</v>
      </c>
      <c r="P152" s="99">
        <v>0</v>
      </c>
      <c r="Q152" s="100">
        <v>0</v>
      </c>
      <c r="R152" s="75">
        <f t="shared" si="10"/>
        <v>16500</v>
      </c>
      <c r="S152" s="75">
        <f t="shared" si="8"/>
        <v>7</v>
      </c>
      <c r="U152" s="75">
        <f t="shared" si="9"/>
        <v>16500</v>
      </c>
    </row>
    <row r="153" s="75" customFormat="1" ht="19" customHeight="1" spans="1:21">
      <c r="A153" s="91" t="s">
        <v>24</v>
      </c>
      <c r="B153" s="75" t="s">
        <v>421</v>
      </c>
      <c r="C153" s="75" t="s">
        <v>61</v>
      </c>
      <c r="D153" s="92" t="s">
        <v>462</v>
      </c>
      <c r="E153" s="93" t="s">
        <v>463</v>
      </c>
      <c r="F153" s="94">
        <v>46127</v>
      </c>
      <c r="G153" s="94">
        <v>46140</v>
      </c>
      <c r="H153" s="95">
        <v>960</v>
      </c>
      <c r="I153" s="93">
        <v>33</v>
      </c>
      <c r="J153" s="92" t="str">
        <f>LOOKUP(I153,{0,31,61,91,181,366,10000},{"0-30天","31-60天","61-90天","91-180天","181-365天","365天以上"})</f>
        <v>31-60天</v>
      </c>
      <c r="K153" s="96">
        <v>46195</v>
      </c>
      <c r="L153" s="97" t="s">
        <v>142</v>
      </c>
      <c r="M153" s="98"/>
      <c r="N153" s="99">
        <v>0</v>
      </c>
      <c r="O153" s="99">
        <v>0</v>
      </c>
      <c r="P153" s="99">
        <v>0</v>
      </c>
      <c r="Q153" s="100">
        <v>0</v>
      </c>
      <c r="R153" s="75">
        <f t="shared" si="10"/>
        <v>960</v>
      </c>
      <c r="S153" s="75">
        <f t="shared" si="8"/>
        <v>6</v>
      </c>
      <c r="U153" s="75">
        <f t="shared" si="9"/>
        <v>960</v>
      </c>
    </row>
    <row r="154" s="75" customFormat="1" ht="19" customHeight="1" spans="1:21">
      <c r="A154" s="91" t="s">
        <v>24</v>
      </c>
      <c r="B154" s="75" t="s">
        <v>421</v>
      </c>
      <c r="C154" s="75" t="s">
        <v>61</v>
      </c>
      <c r="D154" s="92" t="s">
        <v>464</v>
      </c>
      <c r="E154" s="93" t="s">
        <v>465</v>
      </c>
      <c r="F154" s="94">
        <v>46135</v>
      </c>
      <c r="G154" s="94">
        <v>46148</v>
      </c>
      <c r="H154" s="95">
        <v>2000</v>
      </c>
      <c r="I154" s="93">
        <v>25</v>
      </c>
      <c r="J154" s="92" t="str">
        <f>LOOKUP(I154,{0,31,61,91,181,366,10000},{"0-30天","31-60天","61-90天","91-180天","181-365天","365天以上"})</f>
        <v>0-30天</v>
      </c>
      <c r="K154" s="96">
        <v>46195</v>
      </c>
      <c r="L154" s="97" t="s">
        <v>142</v>
      </c>
      <c r="M154" s="98"/>
      <c r="N154" s="99">
        <v>0</v>
      </c>
      <c r="O154" s="99">
        <v>0</v>
      </c>
      <c r="P154" s="99">
        <v>0</v>
      </c>
      <c r="Q154" s="100">
        <v>0</v>
      </c>
      <c r="R154" s="75">
        <f t="shared" si="10"/>
        <v>2000</v>
      </c>
      <c r="S154" s="75">
        <f t="shared" si="8"/>
        <v>6</v>
      </c>
      <c r="U154" s="75">
        <f t="shared" si="9"/>
        <v>2000</v>
      </c>
    </row>
    <row r="155" s="75" customFormat="1" ht="19" customHeight="1" spans="1:21">
      <c r="A155" s="91" t="s">
        <v>24</v>
      </c>
      <c r="B155" s="75" t="s">
        <v>421</v>
      </c>
      <c r="C155" s="75" t="s">
        <v>30</v>
      </c>
      <c r="D155" s="92" t="s">
        <v>466</v>
      </c>
      <c r="E155" s="93" t="s">
        <v>467</v>
      </c>
      <c r="F155" s="94">
        <v>46078</v>
      </c>
      <c r="G155" s="94">
        <v>46108</v>
      </c>
      <c r="H155" s="95">
        <v>2100</v>
      </c>
      <c r="I155" s="93">
        <v>65</v>
      </c>
      <c r="J155" s="92" t="str">
        <f>LOOKUP(I155,{0,31,61,91,181,366,10000},{"0-30天","31-60天","61-90天","91-180天","181-365天","365天以上"})</f>
        <v>61-90天</v>
      </c>
      <c r="K155" s="96">
        <v>46195</v>
      </c>
      <c r="L155" s="97" t="s">
        <v>142</v>
      </c>
      <c r="M155" s="98"/>
      <c r="N155" s="99">
        <v>0</v>
      </c>
      <c r="O155" s="99">
        <v>0</v>
      </c>
      <c r="P155" s="99">
        <v>0</v>
      </c>
      <c r="Q155" s="100">
        <v>0</v>
      </c>
      <c r="R155" s="75">
        <f t="shared" si="10"/>
        <v>2100</v>
      </c>
      <c r="S155" s="75">
        <f t="shared" si="8"/>
        <v>6</v>
      </c>
      <c r="U155" s="75">
        <f t="shared" si="9"/>
        <v>2100</v>
      </c>
    </row>
    <row r="156" s="75" customFormat="1" ht="19" customHeight="1" spans="1:21">
      <c r="A156" s="91" t="s">
        <v>24</v>
      </c>
      <c r="B156" s="75" t="s">
        <v>421</v>
      </c>
      <c r="C156" s="75" t="s">
        <v>30</v>
      </c>
      <c r="D156" s="92" t="s">
        <v>468</v>
      </c>
      <c r="E156" s="93" t="s">
        <v>469</v>
      </c>
      <c r="F156" s="94">
        <v>46106</v>
      </c>
      <c r="G156" s="94">
        <v>46136</v>
      </c>
      <c r="H156" s="95">
        <v>3920</v>
      </c>
      <c r="I156" s="93">
        <v>37</v>
      </c>
      <c r="J156" s="92" t="str">
        <f>LOOKUP(I156,{0,31,61,91,181,366,10000},{"0-30天","31-60天","61-90天","91-180天","181-365天","365天以上"})</f>
        <v>31-60天</v>
      </c>
      <c r="K156" s="96">
        <v>46195</v>
      </c>
      <c r="L156" s="97" t="s">
        <v>142</v>
      </c>
      <c r="M156" s="98"/>
      <c r="N156" s="99">
        <v>3920</v>
      </c>
      <c r="O156" s="99">
        <v>0</v>
      </c>
      <c r="P156" s="99">
        <v>0</v>
      </c>
      <c r="Q156" s="100">
        <v>0</v>
      </c>
      <c r="R156" s="75">
        <f t="shared" si="10"/>
        <v>0</v>
      </c>
      <c r="S156" s="75">
        <f t="shared" si="8"/>
        <v>6</v>
      </c>
      <c r="U156" s="75">
        <f t="shared" si="9"/>
        <v>0</v>
      </c>
    </row>
    <row r="157" s="75" customFormat="1" ht="19" customHeight="1" spans="1:21">
      <c r="A157" s="91" t="s">
        <v>24</v>
      </c>
      <c r="B157" s="75" t="s">
        <v>421</v>
      </c>
      <c r="C157" s="75" t="s">
        <v>30</v>
      </c>
      <c r="D157" s="92" t="s">
        <v>470</v>
      </c>
      <c r="E157" s="93" t="s">
        <v>471</v>
      </c>
      <c r="F157" s="94">
        <v>46125</v>
      </c>
      <c r="G157" s="94">
        <v>46155</v>
      </c>
      <c r="H157" s="95">
        <v>6300</v>
      </c>
      <c r="I157" s="93">
        <v>18</v>
      </c>
      <c r="J157" s="92" t="str">
        <f>LOOKUP(I157,{0,31,61,91,181,366,10000},{"0-30天","31-60天","61-90天","91-180天","181-365天","365天以上"})</f>
        <v>0-30天</v>
      </c>
      <c r="K157" s="96">
        <v>46195</v>
      </c>
      <c r="L157" s="97" t="s">
        <v>142</v>
      </c>
      <c r="M157" s="98"/>
      <c r="N157" s="99">
        <v>0</v>
      </c>
      <c r="O157" s="99">
        <v>0</v>
      </c>
      <c r="P157" s="99">
        <v>0</v>
      </c>
      <c r="Q157" s="100">
        <v>0</v>
      </c>
      <c r="R157" s="75">
        <f t="shared" si="10"/>
        <v>6300</v>
      </c>
      <c r="S157" s="75">
        <f t="shared" si="8"/>
        <v>6</v>
      </c>
      <c r="U157" s="75">
        <f t="shared" si="9"/>
        <v>6300</v>
      </c>
    </row>
    <row r="158" s="75" customFormat="1" ht="19" customHeight="1" spans="1:21">
      <c r="A158" s="91" t="s">
        <v>24</v>
      </c>
      <c r="B158" s="75" t="s">
        <v>421</v>
      </c>
      <c r="C158" s="75" t="s">
        <v>30</v>
      </c>
      <c r="D158" s="92" t="s">
        <v>472</v>
      </c>
      <c r="E158" s="93" t="s">
        <v>473</v>
      </c>
      <c r="F158" s="94">
        <v>46126</v>
      </c>
      <c r="G158" s="94">
        <v>46156</v>
      </c>
      <c r="H158" s="95">
        <v>3440</v>
      </c>
      <c r="I158" s="93">
        <v>17</v>
      </c>
      <c r="J158" s="92" t="str">
        <f>LOOKUP(I158,{0,31,61,91,181,366,10000},{"0-30天","31-60天","61-90天","91-180天","181-365天","365天以上"})</f>
        <v>0-30天</v>
      </c>
      <c r="K158" s="96">
        <v>46195</v>
      </c>
      <c r="L158" s="97" t="s">
        <v>142</v>
      </c>
      <c r="M158" s="98"/>
      <c r="N158" s="99">
        <v>0</v>
      </c>
      <c r="O158" s="99">
        <v>0</v>
      </c>
      <c r="P158" s="99">
        <v>0</v>
      </c>
      <c r="Q158" s="100">
        <v>0</v>
      </c>
      <c r="R158" s="75">
        <f t="shared" si="10"/>
        <v>3440</v>
      </c>
      <c r="S158" s="75">
        <f t="shared" si="8"/>
        <v>6</v>
      </c>
      <c r="U158" s="75">
        <f t="shared" si="9"/>
        <v>3440</v>
      </c>
    </row>
    <row r="159" s="75" customFormat="1" ht="19" customHeight="1" spans="1:21">
      <c r="A159" s="91" t="s">
        <v>24</v>
      </c>
      <c r="B159" s="75" t="s">
        <v>421</v>
      </c>
      <c r="C159" s="75" t="s">
        <v>30</v>
      </c>
      <c r="D159" s="92" t="s">
        <v>474</v>
      </c>
      <c r="E159" s="93" t="s">
        <v>475</v>
      </c>
      <c r="F159" s="94">
        <v>46136</v>
      </c>
      <c r="G159" s="94">
        <v>46166</v>
      </c>
      <c r="H159" s="95">
        <v>108500</v>
      </c>
      <c r="I159" s="93">
        <v>7</v>
      </c>
      <c r="J159" s="92" t="str">
        <f>LOOKUP(I159,{0,31,61,91,181,366,10000},{"0-30天","31-60天","61-90天","91-180天","181-365天","365天以上"})</f>
        <v>0-30天</v>
      </c>
      <c r="K159" s="96">
        <v>46218</v>
      </c>
      <c r="L159" s="97"/>
      <c r="M159" s="98"/>
      <c r="N159" s="99">
        <v>0</v>
      </c>
      <c r="O159" s="99">
        <v>0</v>
      </c>
      <c r="P159" s="99">
        <v>0</v>
      </c>
      <c r="Q159" s="100">
        <v>0</v>
      </c>
      <c r="R159" s="75">
        <f t="shared" si="10"/>
        <v>108500</v>
      </c>
      <c r="S159" s="75">
        <f t="shared" si="8"/>
        <v>7</v>
      </c>
      <c r="U159" s="75">
        <f t="shared" si="9"/>
        <v>108500</v>
      </c>
    </row>
    <row r="160" s="75" customFormat="1" ht="19" customHeight="1" spans="1:21">
      <c r="A160" s="91" t="s">
        <v>24</v>
      </c>
      <c r="B160" s="75" t="s">
        <v>421</v>
      </c>
      <c r="C160" s="75" t="s">
        <v>56</v>
      </c>
      <c r="D160" s="92" t="s">
        <v>476</v>
      </c>
      <c r="E160" s="93" t="s">
        <v>477</v>
      </c>
      <c r="F160" s="94">
        <v>46091</v>
      </c>
      <c r="G160" s="94">
        <v>46121</v>
      </c>
      <c r="H160" s="95">
        <v>1920</v>
      </c>
      <c r="I160" s="93">
        <v>52</v>
      </c>
      <c r="J160" s="92" t="str">
        <f>LOOKUP(I160,{0,31,61,91,181,366,10000},{"0-30天","31-60天","61-90天","91-180天","181-365天","365天以上"})</f>
        <v>31-60天</v>
      </c>
      <c r="K160" s="96">
        <v>46195</v>
      </c>
      <c r="L160" s="97" t="s">
        <v>142</v>
      </c>
      <c r="M160" s="98"/>
      <c r="N160" s="99">
        <v>0</v>
      </c>
      <c r="O160" s="99">
        <v>0</v>
      </c>
      <c r="P160" s="99">
        <v>0</v>
      </c>
      <c r="Q160" s="100">
        <v>0</v>
      </c>
      <c r="R160" s="75">
        <f t="shared" si="10"/>
        <v>1920</v>
      </c>
      <c r="S160" s="75">
        <f t="shared" si="8"/>
        <v>6</v>
      </c>
      <c r="U160" s="75">
        <f t="shared" si="9"/>
        <v>1920</v>
      </c>
    </row>
    <row r="161" s="75" customFormat="1" ht="19" customHeight="1" spans="1:21">
      <c r="A161" s="91" t="s">
        <v>24</v>
      </c>
      <c r="B161" s="75" t="s">
        <v>421</v>
      </c>
      <c r="C161" s="75" t="s">
        <v>56</v>
      </c>
      <c r="D161" s="92" t="s">
        <v>478</v>
      </c>
      <c r="E161" s="93" t="s">
        <v>479</v>
      </c>
      <c r="F161" s="94">
        <v>46119</v>
      </c>
      <c r="G161" s="94">
        <v>46149</v>
      </c>
      <c r="H161" s="95">
        <v>1920</v>
      </c>
      <c r="I161" s="93">
        <v>24</v>
      </c>
      <c r="J161" s="92" t="str">
        <f>LOOKUP(I161,{0,31,61,91,181,366,10000},{"0-30天","31-60天","61-90天","91-180天","181-365天","365天以上"})</f>
        <v>0-30天</v>
      </c>
      <c r="K161" s="96">
        <v>46195</v>
      </c>
      <c r="L161" s="97" t="s">
        <v>142</v>
      </c>
      <c r="M161" s="98"/>
      <c r="N161" s="99">
        <v>0</v>
      </c>
      <c r="O161" s="99">
        <v>0</v>
      </c>
      <c r="P161" s="99">
        <v>0</v>
      </c>
      <c r="Q161" s="100">
        <v>0</v>
      </c>
      <c r="R161" s="75">
        <f t="shared" si="10"/>
        <v>1920</v>
      </c>
      <c r="S161" s="75">
        <f t="shared" si="8"/>
        <v>6</v>
      </c>
      <c r="U161" s="75">
        <f t="shared" si="9"/>
        <v>1920</v>
      </c>
    </row>
    <row r="162" s="75" customFormat="1" ht="19" customHeight="1" spans="1:21">
      <c r="A162" s="91" t="s">
        <v>24</v>
      </c>
      <c r="B162" s="75" t="s">
        <v>480</v>
      </c>
      <c r="C162" s="75" t="s">
        <v>95</v>
      </c>
      <c r="D162" s="92" t="s">
        <v>481</v>
      </c>
      <c r="E162" s="93" t="s">
        <v>482</v>
      </c>
      <c r="F162" s="94">
        <v>46155</v>
      </c>
      <c r="G162" s="94">
        <v>46168</v>
      </c>
      <c r="H162" s="95">
        <v>6500</v>
      </c>
      <c r="I162" s="93">
        <v>5</v>
      </c>
      <c r="J162" s="92" t="str">
        <f>LOOKUP(I162,{0,31,61,91,181,366,10000},{"0-30天","31-60天","61-90天","91-180天","181-365天","365天以上"})</f>
        <v>0-30天</v>
      </c>
      <c r="K162" s="96" t="s">
        <v>483</v>
      </c>
      <c r="L162" s="97"/>
      <c r="M162" s="98"/>
      <c r="N162" s="99">
        <v>0</v>
      </c>
      <c r="O162" s="99">
        <v>0</v>
      </c>
      <c r="P162" s="99">
        <v>0</v>
      </c>
      <c r="Q162" s="100">
        <v>6500</v>
      </c>
      <c r="R162" s="75">
        <f t="shared" si="10"/>
        <v>0</v>
      </c>
      <c r="S162" s="75">
        <v>6</v>
      </c>
      <c r="U162" s="75">
        <f t="shared" si="9"/>
        <v>0</v>
      </c>
    </row>
    <row r="163" s="75" customFormat="1" ht="19" customHeight="1" spans="1:21">
      <c r="A163" s="91" t="s">
        <v>24</v>
      </c>
      <c r="B163" s="75" t="s">
        <v>480</v>
      </c>
      <c r="C163" s="75" t="s">
        <v>44</v>
      </c>
      <c r="D163" s="92" t="s">
        <v>484</v>
      </c>
      <c r="E163" s="93" t="s">
        <v>485</v>
      </c>
      <c r="F163" s="94">
        <v>46125</v>
      </c>
      <c r="G163" s="94">
        <v>46155</v>
      </c>
      <c r="H163" s="95">
        <v>11400</v>
      </c>
      <c r="I163" s="93">
        <v>18</v>
      </c>
      <c r="J163" s="92" t="str">
        <f>LOOKUP(I163,{0,31,61,91,181,366,10000},{"0-30天","31-60天","61-90天","91-180天","181-365天","365天以上"})</f>
        <v>0-30天</v>
      </c>
      <c r="K163" s="96">
        <v>46208</v>
      </c>
      <c r="L163" s="97"/>
      <c r="M163" s="98"/>
      <c r="N163" s="99">
        <v>0</v>
      </c>
      <c r="O163" s="99">
        <v>0</v>
      </c>
      <c r="P163" s="99">
        <v>0</v>
      </c>
      <c r="Q163" s="100">
        <v>0</v>
      </c>
      <c r="R163" s="75">
        <f t="shared" si="10"/>
        <v>11400</v>
      </c>
      <c r="S163" s="75">
        <f t="shared" si="8"/>
        <v>7</v>
      </c>
      <c r="U163" s="75">
        <f t="shared" si="9"/>
        <v>11400</v>
      </c>
    </row>
    <row r="164" s="75" customFormat="1" ht="19" customHeight="1" spans="1:21">
      <c r="A164" s="91" t="s">
        <v>24</v>
      </c>
      <c r="B164" s="75" t="s">
        <v>480</v>
      </c>
      <c r="C164" s="75" t="s">
        <v>89</v>
      </c>
      <c r="D164" s="92" t="s">
        <v>486</v>
      </c>
      <c r="E164" s="93" t="s">
        <v>487</v>
      </c>
      <c r="F164" s="94">
        <v>46057</v>
      </c>
      <c r="G164" s="94">
        <v>46087</v>
      </c>
      <c r="H164" s="95">
        <v>17600</v>
      </c>
      <c r="I164" s="93">
        <v>86</v>
      </c>
      <c r="J164" s="92" t="str">
        <f>LOOKUP(I164,{0,31,61,91,181,366,10000},{"0-30天","31-60天","61-90天","91-180天","181-365天","365天以上"})</f>
        <v>61-90天</v>
      </c>
      <c r="K164" s="96" t="s">
        <v>176</v>
      </c>
      <c r="L164" s="97" t="s">
        <v>142</v>
      </c>
      <c r="M164" s="98"/>
      <c r="N164" s="99">
        <v>17600</v>
      </c>
      <c r="O164" s="99">
        <v>0</v>
      </c>
      <c r="P164" s="99">
        <v>0</v>
      </c>
      <c r="Q164" s="100">
        <v>0</v>
      </c>
      <c r="R164" s="75">
        <f t="shared" si="10"/>
        <v>0</v>
      </c>
      <c r="S164" s="75">
        <v>6</v>
      </c>
      <c r="U164" s="75">
        <f t="shared" si="9"/>
        <v>0</v>
      </c>
    </row>
    <row r="165" s="75" customFormat="1" ht="19" customHeight="1" spans="1:21">
      <c r="A165" s="91" t="s">
        <v>24</v>
      </c>
      <c r="B165" s="75" t="s">
        <v>480</v>
      </c>
      <c r="C165" s="75" t="s">
        <v>32</v>
      </c>
      <c r="D165" s="92" t="s">
        <v>488</v>
      </c>
      <c r="E165" s="93" t="s">
        <v>489</v>
      </c>
      <c r="F165" s="94">
        <v>45911</v>
      </c>
      <c r="G165" s="94">
        <v>45941</v>
      </c>
      <c r="H165" s="95">
        <v>6640</v>
      </c>
      <c r="I165" s="93">
        <v>232</v>
      </c>
      <c r="J165" s="92" t="str">
        <f>LOOKUP(I165,{0,31,61,91,181,366,10000},{"0-30天","31-60天","61-90天","91-180天","181-365天","365天以上"})</f>
        <v>181-365天</v>
      </c>
      <c r="K165" s="96" t="s">
        <v>490</v>
      </c>
      <c r="L165" s="97" t="s">
        <v>218</v>
      </c>
      <c r="M165" s="98" t="s">
        <v>491</v>
      </c>
      <c r="N165" s="99">
        <v>0</v>
      </c>
      <c r="O165" s="99">
        <v>0</v>
      </c>
      <c r="P165" s="99">
        <v>0</v>
      </c>
      <c r="Q165" s="100">
        <v>6640</v>
      </c>
      <c r="R165" s="75">
        <f t="shared" si="10"/>
        <v>0</v>
      </c>
      <c r="S165" s="75">
        <v>6</v>
      </c>
      <c r="U165" s="75">
        <f t="shared" si="9"/>
        <v>0</v>
      </c>
    </row>
    <row r="166" s="75" customFormat="1" ht="19" customHeight="1" spans="1:21">
      <c r="A166" s="91" t="s">
        <v>24</v>
      </c>
      <c r="B166" s="75" t="s">
        <v>480</v>
      </c>
      <c r="C166" s="75" t="s">
        <v>32</v>
      </c>
      <c r="D166" s="92" t="s">
        <v>492</v>
      </c>
      <c r="E166" s="93" t="s">
        <v>493</v>
      </c>
      <c r="F166" s="94">
        <v>45917</v>
      </c>
      <c r="G166" s="94">
        <v>45947</v>
      </c>
      <c r="H166" s="95">
        <v>3360</v>
      </c>
      <c r="I166" s="93">
        <v>226</v>
      </c>
      <c r="J166" s="92" t="str">
        <f>LOOKUP(I166,{0,31,61,91,181,366,10000},{"0-30天","31-60天","61-90天","91-180天","181-365天","365天以上"})</f>
        <v>181-365天</v>
      </c>
      <c r="K166" s="96" t="s">
        <v>490</v>
      </c>
      <c r="L166" s="97" t="s">
        <v>218</v>
      </c>
      <c r="M166" s="98" t="s">
        <v>491</v>
      </c>
      <c r="N166" s="99">
        <v>0</v>
      </c>
      <c r="O166" s="99">
        <v>0</v>
      </c>
      <c r="P166" s="99">
        <v>0</v>
      </c>
      <c r="Q166" s="100">
        <v>3360</v>
      </c>
      <c r="R166" s="75">
        <f t="shared" si="10"/>
        <v>0</v>
      </c>
      <c r="S166" s="75">
        <v>6</v>
      </c>
      <c r="U166" s="75">
        <f t="shared" si="9"/>
        <v>0</v>
      </c>
    </row>
    <row r="167" s="75" customFormat="1" ht="19" customHeight="1" spans="1:21">
      <c r="A167" s="91" t="s">
        <v>24</v>
      </c>
      <c r="B167" s="75" t="s">
        <v>480</v>
      </c>
      <c r="C167" s="75" t="s">
        <v>32</v>
      </c>
      <c r="D167" s="92" t="s">
        <v>494</v>
      </c>
      <c r="E167" s="93" t="s">
        <v>495</v>
      </c>
      <c r="F167" s="94">
        <v>45986</v>
      </c>
      <c r="G167" s="94">
        <v>46016</v>
      </c>
      <c r="H167" s="95">
        <v>3360</v>
      </c>
      <c r="I167" s="93">
        <v>157</v>
      </c>
      <c r="J167" s="92" t="str">
        <f>LOOKUP(I167,{0,31,61,91,181,366,10000},{"0-30天","31-60天","61-90天","91-180天","181-365天","365天以上"})</f>
        <v>91-180天</v>
      </c>
      <c r="K167" s="96">
        <v>46265</v>
      </c>
      <c r="L167" s="97"/>
      <c r="M167" s="98"/>
      <c r="N167" s="99">
        <v>0</v>
      </c>
      <c r="O167" s="99">
        <v>0</v>
      </c>
      <c r="P167" s="99">
        <v>0</v>
      </c>
      <c r="Q167" s="100">
        <v>0</v>
      </c>
      <c r="R167" s="75">
        <f t="shared" si="10"/>
        <v>3360</v>
      </c>
      <c r="S167" s="75">
        <f t="shared" si="8"/>
        <v>8</v>
      </c>
      <c r="U167" s="75">
        <f t="shared" si="9"/>
        <v>3360</v>
      </c>
    </row>
    <row r="168" s="75" customFormat="1" ht="19" customHeight="1" spans="1:21">
      <c r="A168" s="91" t="s">
        <v>24</v>
      </c>
      <c r="B168" s="75" t="s">
        <v>480</v>
      </c>
      <c r="C168" s="75" t="s">
        <v>32</v>
      </c>
      <c r="D168" s="92" t="s">
        <v>496</v>
      </c>
      <c r="E168" s="93" t="s">
        <v>497</v>
      </c>
      <c r="F168" s="94">
        <v>45999</v>
      </c>
      <c r="G168" s="94">
        <v>46029</v>
      </c>
      <c r="H168" s="95">
        <v>3360</v>
      </c>
      <c r="I168" s="93">
        <v>144</v>
      </c>
      <c r="J168" s="92" t="str">
        <f>LOOKUP(I168,{0,31,61,91,181,366,10000},{"0-30天","31-60天","61-90天","91-180天","181-365天","365天以上"})</f>
        <v>91-180天</v>
      </c>
      <c r="K168" s="96">
        <v>46265</v>
      </c>
      <c r="L168" s="97"/>
      <c r="M168" s="98"/>
      <c r="N168" s="99">
        <v>0</v>
      </c>
      <c r="O168" s="99">
        <v>0</v>
      </c>
      <c r="P168" s="99">
        <v>0</v>
      </c>
      <c r="Q168" s="100">
        <v>0</v>
      </c>
      <c r="R168" s="75">
        <f t="shared" si="10"/>
        <v>3360</v>
      </c>
      <c r="S168" s="75">
        <f t="shared" si="8"/>
        <v>8</v>
      </c>
      <c r="U168" s="75">
        <f t="shared" si="9"/>
        <v>3360</v>
      </c>
    </row>
    <row r="169" s="75" customFormat="1" ht="19" customHeight="1" spans="1:21">
      <c r="A169" s="91" t="s">
        <v>24</v>
      </c>
      <c r="B169" s="75" t="s">
        <v>480</v>
      </c>
      <c r="C169" s="75" t="s">
        <v>32</v>
      </c>
      <c r="D169" s="92" t="s">
        <v>498</v>
      </c>
      <c r="E169" s="93" t="s">
        <v>499</v>
      </c>
      <c r="F169" s="94">
        <v>46008</v>
      </c>
      <c r="G169" s="94">
        <v>46038</v>
      </c>
      <c r="H169" s="95">
        <v>16800</v>
      </c>
      <c r="I169" s="93">
        <v>135</v>
      </c>
      <c r="J169" s="92" t="str">
        <f>LOOKUP(I169,{0,31,61,91,181,366,10000},{"0-30天","31-60天","61-90天","91-180天","181-365天","365天以上"})</f>
        <v>91-180天</v>
      </c>
      <c r="K169" s="96">
        <v>46265</v>
      </c>
      <c r="L169" s="97"/>
      <c r="M169" s="98"/>
      <c r="N169" s="99">
        <v>0</v>
      </c>
      <c r="O169" s="99">
        <v>0</v>
      </c>
      <c r="P169" s="99">
        <v>0</v>
      </c>
      <c r="Q169" s="100">
        <v>0</v>
      </c>
      <c r="R169" s="75">
        <f t="shared" si="10"/>
        <v>16800</v>
      </c>
      <c r="S169" s="75">
        <f t="shared" si="8"/>
        <v>8</v>
      </c>
      <c r="U169" s="75">
        <f t="shared" si="9"/>
        <v>16800</v>
      </c>
    </row>
    <row r="170" s="75" customFormat="1" ht="19" customHeight="1" spans="1:21">
      <c r="A170" s="91" t="s">
        <v>24</v>
      </c>
      <c r="B170" s="75" t="s">
        <v>480</v>
      </c>
      <c r="C170" s="75" t="s">
        <v>32</v>
      </c>
      <c r="D170" s="92" t="s">
        <v>500</v>
      </c>
      <c r="E170" s="93" t="s">
        <v>501</v>
      </c>
      <c r="F170" s="94">
        <v>46008</v>
      </c>
      <c r="G170" s="94">
        <v>46038</v>
      </c>
      <c r="H170" s="95">
        <v>33600</v>
      </c>
      <c r="I170" s="93">
        <v>135</v>
      </c>
      <c r="J170" s="92" t="str">
        <f>LOOKUP(I170,{0,31,61,91,181,366,10000},{"0-30天","31-60天","61-90天","91-180天","181-365天","365天以上"})</f>
        <v>91-180天</v>
      </c>
      <c r="K170" s="96">
        <v>46265</v>
      </c>
      <c r="L170" s="97"/>
      <c r="M170" s="98"/>
      <c r="N170" s="99">
        <v>0</v>
      </c>
      <c r="O170" s="99">
        <v>0</v>
      </c>
      <c r="P170" s="99">
        <v>0</v>
      </c>
      <c r="Q170" s="100">
        <v>0</v>
      </c>
      <c r="R170" s="75">
        <f t="shared" si="10"/>
        <v>33600</v>
      </c>
      <c r="S170" s="75">
        <f t="shared" si="8"/>
        <v>8</v>
      </c>
      <c r="U170" s="75">
        <f t="shared" si="9"/>
        <v>33600</v>
      </c>
    </row>
    <row r="171" s="75" customFormat="1" ht="19" customHeight="1" spans="1:21">
      <c r="A171" s="91" t="s">
        <v>24</v>
      </c>
      <c r="B171" s="75" t="s">
        <v>480</v>
      </c>
      <c r="C171" s="75" t="s">
        <v>32</v>
      </c>
      <c r="D171" s="92" t="s">
        <v>502</v>
      </c>
      <c r="E171" s="93" t="s">
        <v>503</v>
      </c>
      <c r="F171" s="94">
        <v>46009</v>
      </c>
      <c r="G171" s="94">
        <v>46039</v>
      </c>
      <c r="H171" s="95">
        <v>7560</v>
      </c>
      <c r="I171" s="93">
        <v>134</v>
      </c>
      <c r="J171" s="92" t="str">
        <f>LOOKUP(I171,{0,31,61,91,181,366,10000},{"0-30天","31-60天","61-90天","91-180天","181-365天","365天以上"})</f>
        <v>91-180天</v>
      </c>
      <c r="K171" s="96">
        <v>46265</v>
      </c>
      <c r="L171" s="97"/>
      <c r="M171" s="98"/>
      <c r="N171" s="99">
        <v>0</v>
      </c>
      <c r="O171" s="99">
        <v>0</v>
      </c>
      <c r="P171" s="99">
        <v>0</v>
      </c>
      <c r="Q171" s="100">
        <v>0</v>
      </c>
      <c r="R171" s="75">
        <f t="shared" si="10"/>
        <v>7560</v>
      </c>
      <c r="S171" s="75">
        <f t="shared" si="8"/>
        <v>8</v>
      </c>
      <c r="U171" s="75">
        <f t="shared" si="9"/>
        <v>7560</v>
      </c>
    </row>
    <row r="172" s="75" customFormat="1" ht="19" customHeight="1" spans="1:21">
      <c r="A172" s="91" t="s">
        <v>24</v>
      </c>
      <c r="B172" s="75" t="s">
        <v>480</v>
      </c>
      <c r="C172" s="75" t="s">
        <v>32</v>
      </c>
      <c r="D172" s="92" t="s">
        <v>504</v>
      </c>
      <c r="E172" s="93" t="s">
        <v>505</v>
      </c>
      <c r="F172" s="94">
        <v>46055</v>
      </c>
      <c r="G172" s="94">
        <v>46085</v>
      </c>
      <c r="H172" s="95">
        <v>7728</v>
      </c>
      <c r="I172" s="93">
        <v>88</v>
      </c>
      <c r="J172" s="92" t="str">
        <f>LOOKUP(I172,{0,31,61,91,181,366,10000},{"0-30天","31-60天","61-90天","91-180天","181-365天","365天以上"})</f>
        <v>61-90天</v>
      </c>
      <c r="K172" s="96">
        <v>46265</v>
      </c>
      <c r="L172" s="97"/>
      <c r="M172" s="98"/>
      <c r="N172" s="99">
        <v>0</v>
      </c>
      <c r="O172" s="99">
        <v>0</v>
      </c>
      <c r="P172" s="99">
        <v>0</v>
      </c>
      <c r="Q172" s="100">
        <v>0</v>
      </c>
      <c r="R172" s="75">
        <f t="shared" si="10"/>
        <v>7728</v>
      </c>
      <c r="S172" s="75">
        <f t="shared" si="8"/>
        <v>8</v>
      </c>
      <c r="U172" s="75">
        <f t="shared" si="9"/>
        <v>7728</v>
      </c>
    </row>
    <row r="173" s="75" customFormat="1" ht="19" customHeight="1" spans="1:21">
      <c r="A173" s="91" t="s">
        <v>24</v>
      </c>
      <c r="B173" s="75" t="s">
        <v>506</v>
      </c>
      <c r="C173" s="75" t="s">
        <v>46</v>
      </c>
      <c r="D173" s="92" t="s">
        <v>507</v>
      </c>
      <c r="E173" s="93" t="s">
        <v>508</v>
      </c>
      <c r="F173" s="94">
        <v>46055</v>
      </c>
      <c r="G173" s="94">
        <v>46085</v>
      </c>
      <c r="H173" s="95">
        <v>1800</v>
      </c>
      <c r="I173" s="93">
        <v>88</v>
      </c>
      <c r="J173" s="92" t="str">
        <f>LOOKUP(I173,{0,31,61,91,181,366,10000},{"0-30天","31-60天","61-90天","91-180天","181-365天","365天以上"})</f>
        <v>61-90天</v>
      </c>
      <c r="K173" s="96">
        <v>46203</v>
      </c>
      <c r="L173" s="97" t="s">
        <v>142</v>
      </c>
      <c r="M173" s="98"/>
      <c r="N173" s="99">
        <v>0</v>
      </c>
      <c r="O173" s="99">
        <v>0</v>
      </c>
      <c r="P173" s="99">
        <v>0</v>
      </c>
      <c r="Q173" s="100">
        <v>0</v>
      </c>
      <c r="R173" s="75">
        <f t="shared" si="10"/>
        <v>1800</v>
      </c>
      <c r="S173" s="75">
        <f t="shared" si="8"/>
        <v>6</v>
      </c>
      <c r="U173" s="75">
        <f t="shared" si="9"/>
        <v>1800</v>
      </c>
    </row>
    <row r="174" s="75" customFormat="1" ht="19" customHeight="1" spans="1:21">
      <c r="A174" s="91" t="s">
        <v>24</v>
      </c>
      <c r="B174" s="75" t="s">
        <v>506</v>
      </c>
      <c r="C174" s="75" t="s">
        <v>46</v>
      </c>
      <c r="D174" s="92" t="s">
        <v>509</v>
      </c>
      <c r="E174" s="93" t="s">
        <v>510</v>
      </c>
      <c r="F174" s="94">
        <v>46142</v>
      </c>
      <c r="G174" s="94">
        <v>46172</v>
      </c>
      <c r="H174" s="95">
        <v>9000</v>
      </c>
      <c r="I174" s="93">
        <v>1</v>
      </c>
      <c r="J174" s="92" t="str">
        <f>LOOKUP(I174,{0,31,61,91,181,366,10000},{"0-30天","31-60天","61-90天","91-180天","181-365天","365天以上"})</f>
        <v>0-30天</v>
      </c>
      <c r="K174" s="96">
        <v>46234</v>
      </c>
      <c r="L174" s="97"/>
      <c r="M174" s="98"/>
      <c r="N174" s="99">
        <v>0</v>
      </c>
      <c r="O174" s="99">
        <v>0</v>
      </c>
      <c r="P174" s="99">
        <v>0</v>
      </c>
      <c r="Q174" s="100">
        <v>0</v>
      </c>
      <c r="R174" s="75">
        <f t="shared" si="10"/>
        <v>9000</v>
      </c>
      <c r="S174" s="75">
        <f t="shared" si="8"/>
        <v>7</v>
      </c>
      <c r="U174" s="75">
        <f t="shared" si="9"/>
        <v>9000</v>
      </c>
    </row>
    <row r="175" s="75" customFormat="1" ht="19" customHeight="1" spans="1:21">
      <c r="A175" s="91" t="s">
        <v>24</v>
      </c>
      <c r="B175" s="75" t="s">
        <v>506</v>
      </c>
      <c r="C175" s="75" t="s">
        <v>101</v>
      </c>
      <c r="D175" s="92" t="s">
        <v>511</v>
      </c>
      <c r="E175" s="93" t="s">
        <v>512</v>
      </c>
      <c r="F175" s="94">
        <v>46127</v>
      </c>
      <c r="G175" s="94">
        <v>46127</v>
      </c>
      <c r="H175" s="95">
        <v>316.8</v>
      </c>
      <c r="I175" s="93">
        <v>46</v>
      </c>
      <c r="J175" s="92" t="str">
        <f>LOOKUP(I175,{0,31,61,91,181,366,10000},{"0-30天","31-60天","61-90天","91-180天","181-365天","365天以上"})</f>
        <v>31-60天</v>
      </c>
      <c r="K175" s="96" t="s">
        <v>196</v>
      </c>
      <c r="L175" s="97" t="s">
        <v>142</v>
      </c>
      <c r="M175" s="98"/>
      <c r="N175" s="99">
        <v>0</v>
      </c>
      <c r="O175" s="99">
        <v>316.8</v>
      </c>
      <c r="P175" s="99">
        <v>0</v>
      </c>
      <c r="Q175" s="100">
        <v>0</v>
      </c>
      <c r="R175" s="75">
        <f t="shared" si="10"/>
        <v>0</v>
      </c>
      <c r="S175" s="75">
        <v>6</v>
      </c>
      <c r="U175" s="75">
        <f t="shared" si="9"/>
        <v>0</v>
      </c>
    </row>
    <row r="176" s="75" customFormat="1" ht="19" customHeight="1" spans="1:21">
      <c r="A176" s="91" t="s">
        <v>24</v>
      </c>
      <c r="B176" s="75" t="s">
        <v>506</v>
      </c>
      <c r="C176" s="75" t="s">
        <v>101</v>
      </c>
      <c r="D176" s="92" t="s">
        <v>513</v>
      </c>
      <c r="E176" s="93" t="s">
        <v>514</v>
      </c>
      <c r="F176" s="94">
        <v>46128</v>
      </c>
      <c r="G176" s="94">
        <v>46128</v>
      </c>
      <c r="H176" s="95">
        <v>12100</v>
      </c>
      <c r="I176" s="93">
        <v>45</v>
      </c>
      <c r="J176" s="92" t="str">
        <f>LOOKUP(I176,{0,31,61,91,181,366,10000},{"0-30天","31-60天","61-90天","91-180天","181-365天","365天以上"})</f>
        <v>31-60天</v>
      </c>
      <c r="K176" s="96">
        <v>46203</v>
      </c>
      <c r="L176" s="97" t="s">
        <v>142</v>
      </c>
      <c r="M176" s="98"/>
      <c r="N176" s="99">
        <v>0</v>
      </c>
      <c r="O176" s="99">
        <v>12100</v>
      </c>
      <c r="P176" s="99">
        <v>0</v>
      </c>
      <c r="Q176" s="100">
        <v>0</v>
      </c>
      <c r="R176" s="75">
        <f t="shared" si="10"/>
        <v>0</v>
      </c>
      <c r="S176" s="75">
        <f t="shared" ref="S176:S208" si="11">MONTH(K176)</f>
        <v>6</v>
      </c>
      <c r="U176" s="75">
        <f t="shared" ref="U176:U195" si="12">H176-N176-O176-P176-Q176</f>
        <v>0</v>
      </c>
    </row>
    <row r="177" s="75" customFormat="1" ht="19" customHeight="1" spans="1:21">
      <c r="A177" s="91" t="s">
        <v>24</v>
      </c>
      <c r="B177" s="75" t="s">
        <v>506</v>
      </c>
      <c r="C177" s="75" t="s">
        <v>31</v>
      </c>
      <c r="D177" s="92" t="s">
        <v>515</v>
      </c>
      <c r="E177" s="93" t="s">
        <v>516</v>
      </c>
      <c r="F177" s="94">
        <v>46087</v>
      </c>
      <c r="G177" s="94">
        <v>46117</v>
      </c>
      <c r="H177" s="95">
        <v>42002.1</v>
      </c>
      <c r="I177" s="93">
        <v>56</v>
      </c>
      <c r="J177" s="92" t="str">
        <f>LOOKUP(I177,{0,31,61,91,181,366,10000},{"0-30天","31-60天","61-90天","91-180天","181-365天","365天以上"})</f>
        <v>31-60天</v>
      </c>
      <c r="K177" s="96">
        <v>46265</v>
      </c>
      <c r="L177" s="97"/>
      <c r="M177" s="98"/>
      <c r="N177" s="99">
        <v>0</v>
      </c>
      <c r="O177" s="99">
        <v>0</v>
      </c>
      <c r="P177" s="99">
        <v>0</v>
      </c>
      <c r="Q177" s="100">
        <v>0</v>
      </c>
      <c r="R177" s="75">
        <f t="shared" si="10"/>
        <v>42002.1</v>
      </c>
      <c r="S177" s="75">
        <f t="shared" si="11"/>
        <v>8</v>
      </c>
      <c r="U177" s="75">
        <f t="shared" si="12"/>
        <v>42002.1</v>
      </c>
    </row>
    <row r="178" s="75" customFormat="1" ht="19" customHeight="1" spans="1:21">
      <c r="A178" s="91" t="s">
        <v>24</v>
      </c>
      <c r="B178" s="75" t="s">
        <v>506</v>
      </c>
      <c r="C178" s="75" t="s">
        <v>31</v>
      </c>
      <c r="D178" s="92" t="s">
        <v>517</v>
      </c>
      <c r="E178" s="93" t="s">
        <v>518</v>
      </c>
      <c r="F178" s="94">
        <v>46120</v>
      </c>
      <c r="G178" s="94">
        <v>46150</v>
      </c>
      <c r="H178" s="95">
        <v>42002.1</v>
      </c>
      <c r="I178" s="93">
        <v>23</v>
      </c>
      <c r="J178" s="92" t="str">
        <f>LOOKUP(I178,{0,31,61,91,181,366,10000},{"0-30天","31-60天","61-90天","91-180天","181-365天","365天以上"})</f>
        <v>0-30天</v>
      </c>
      <c r="K178" s="96">
        <v>46265</v>
      </c>
      <c r="L178" s="97"/>
      <c r="M178" s="98"/>
      <c r="N178" s="99">
        <v>0</v>
      </c>
      <c r="O178" s="99">
        <v>0</v>
      </c>
      <c r="P178" s="99">
        <v>0</v>
      </c>
      <c r="Q178" s="100">
        <v>0</v>
      </c>
      <c r="R178" s="75">
        <f t="shared" si="10"/>
        <v>42002.1</v>
      </c>
      <c r="S178" s="75">
        <f t="shared" si="11"/>
        <v>8</v>
      </c>
      <c r="U178" s="75">
        <f t="shared" si="12"/>
        <v>42002.1</v>
      </c>
    </row>
    <row r="179" s="75" customFormat="1" ht="19" customHeight="1" spans="1:21">
      <c r="A179" s="91" t="s">
        <v>24</v>
      </c>
      <c r="B179" s="75" t="s">
        <v>506</v>
      </c>
      <c r="C179" s="75" t="s">
        <v>26</v>
      </c>
      <c r="D179" s="92" t="s">
        <v>519</v>
      </c>
      <c r="E179" s="93" t="s">
        <v>520</v>
      </c>
      <c r="F179" s="94">
        <v>46041</v>
      </c>
      <c r="G179" s="94">
        <v>46054</v>
      </c>
      <c r="H179" s="95">
        <v>73292.8</v>
      </c>
      <c r="I179" s="93">
        <v>119</v>
      </c>
      <c r="J179" s="92" t="str">
        <f>LOOKUP(I179,{0,31,61,91,181,366,10000},{"0-30天","31-60天","61-90天","91-180天","181-365天","365天以上"})</f>
        <v>91-180天</v>
      </c>
      <c r="K179" s="96">
        <v>46203</v>
      </c>
      <c r="L179" s="97" t="s">
        <v>142</v>
      </c>
      <c r="M179" s="98"/>
      <c r="N179" s="99">
        <v>0</v>
      </c>
      <c r="O179" s="99">
        <v>0</v>
      </c>
      <c r="P179" s="99">
        <v>0</v>
      </c>
      <c r="Q179" s="100">
        <v>0</v>
      </c>
      <c r="R179" s="75">
        <f t="shared" si="10"/>
        <v>73292.8</v>
      </c>
      <c r="S179" s="75">
        <f t="shared" si="11"/>
        <v>6</v>
      </c>
      <c r="U179" s="75">
        <f t="shared" si="12"/>
        <v>73292.8</v>
      </c>
    </row>
    <row r="180" s="75" customFormat="1" ht="19" customHeight="1" spans="1:21">
      <c r="A180" s="91" t="s">
        <v>24</v>
      </c>
      <c r="B180" s="75" t="s">
        <v>506</v>
      </c>
      <c r="C180" s="75" t="s">
        <v>26</v>
      </c>
      <c r="D180" s="92" t="s">
        <v>521</v>
      </c>
      <c r="E180" s="93" t="s">
        <v>522</v>
      </c>
      <c r="F180" s="94">
        <v>46048</v>
      </c>
      <c r="G180" s="94">
        <v>46061</v>
      </c>
      <c r="H180" s="95">
        <v>79488</v>
      </c>
      <c r="I180" s="93">
        <v>112</v>
      </c>
      <c r="J180" s="92" t="str">
        <f>LOOKUP(I180,{0,31,61,91,181,366,10000},{"0-30天","31-60天","61-90天","91-180天","181-365天","365天以上"})</f>
        <v>91-180天</v>
      </c>
      <c r="K180" s="96">
        <v>46203</v>
      </c>
      <c r="L180" s="97" t="s">
        <v>142</v>
      </c>
      <c r="M180" s="98"/>
      <c r="N180" s="99">
        <v>0</v>
      </c>
      <c r="O180" s="99">
        <v>0</v>
      </c>
      <c r="P180" s="99">
        <v>0</v>
      </c>
      <c r="Q180" s="100">
        <v>0</v>
      </c>
      <c r="R180" s="75">
        <f t="shared" si="10"/>
        <v>79488</v>
      </c>
      <c r="S180" s="75">
        <f t="shared" si="11"/>
        <v>6</v>
      </c>
      <c r="U180" s="75">
        <f t="shared" si="12"/>
        <v>79488</v>
      </c>
    </row>
    <row r="181" s="75" customFormat="1" ht="19" customHeight="1" spans="1:21">
      <c r="A181" s="91" t="s">
        <v>24</v>
      </c>
      <c r="B181" s="75" t="s">
        <v>506</v>
      </c>
      <c r="C181" s="75" t="s">
        <v>26</v>
      </c>
      <c r="D181" s="92" t="s">
        <v>523</v>
      </c>
      <c r="E181" s="93" t="s">
        <v>524</v>
      </c>
      <c r="F181" s="94">
        <v>46055</v>
      </c>
      <c r="G181" s="94">
        <v>46068</v>
      </c>
      <c r="H181" s="95">
        <v>110412.8</v>
      </c>
      <c r="I181" s="93">
        <v>105</v>
      </c>
      <c r="J181" s="92" t="str">
        <f>LOOKUP(I181,{0,31,61,91,181,366,10000},{"0-30天","31-60天","61-90天","91-180天","181-365天","365天以上"})</f>
        <v>91-180天</v>
      </c>
      <c r="K181" s="96">
        <v>46174</v>
      </c>
      <c r="L181" s="97" t="s">
        <v>142</v>
      </c>
      <c r="M181" s="98"/>
      <c r="N181" s="99">
        <v>110412.8</v>
      </c>
      <c r="O181" s="99">
        <v>0</v>
      </c>
      <c r="P181" s="99">
        <v>0</v>
      </c>
      <c r="Q181" s="100">
        <v>0</v>
      </c>
      <c r="R181" s="75">
        <f t="shared" si="10"/>
        <v>0</v>
      </c>
      <c r="S181" s="75">
        <f t="shared" si="11"/>
        <v>6</v>
      </c>
      <c r="U181" s="75">
        <f t="shared" si="12"/>
        <v>0</v>
      </c>
    </row>
    <row r="182" s="75" customFormat="1" ht="19" customHeight="1" spans="1:21">
      <c r="A182" s="91" t="s">
        <v>24</v>
      </c>
      <c r="B182" s="75" t="s">
        <v>506</v>
      </c>
      <c r="C182" s="75" t="s">
        <v>26</v>
      </c>
      <c r="D182" s="92" t="s">
        <v>525</v>
      </c>
      <c r="E182" s="93" t="s">
        <v>526</v>
      </c>
      <c r="F182" s="94">
        <v>46061</v>
      </c>
      <c r="G182" s="94">
        <v>46074</v>
      </c>
      <c r="H182" s="95">
        <v>72115.2</v>
      </c>
      <c r="I182" s="93">
        <v>99</v>
      </c>
      <c r="J182" s="92" t="str">
        <f>LOOKUP(I182,{0,31,61,91,181,366,10000},{"0-30天","31-60天","61-90天","91-180天","181-365天","365天以上"})</f>
        <v>91-180天</v>
      </c>
      <c r="K182" s="96">
        <v>46234</v>
      </c>
      <c r="L182" s="97"/>
      <c r="M182" s="98"/>
      <c r="N182" s="99">
        <v>0</v>
      </c>
      <c r="O182" s="99">
        <v>0</v>
      </c>
      <c r="P182" s="99">
        <v>0</v>
      </c>
      <c r="Q182" s="100">
        <v>0</v>
      </c>
      <c r="R182" s="75">
        <f t="shared" si="10"/>
        <v>72115.2</v>
      </c>
      <c r="S182" s="75">
        <f t="shared" si="11"/>
        <v>7</v>
      </c>
      <c r="U182" s="75">
        <f t="shared" si="12"/>
        <v>72115.2</v>
      </c>
    </row>
    <row r="183" s="75" customFormat="1" ht="19" customHeight="1" spans="1:21">
      <c r="A183" s="91" t="s">
        <v>24</v>
      </c>
      <c r="B183" s="75" t="s">
        <v>506</v>
      </c>
      <c r="C183" s="75" t="s">
        <v>26</v>
      </c>
      <c r="D183" s="92" t="s">
        <v>527</v>
      </c>
      <c r="E183" s="93" t="s">
        <v>528</v>
      </c>
      <c r="F183" s="94">
        <v>46090</v>
      </c>
      <c r="G183" s="94">
        <v>46103</v>
      </c>
      <c r="H183" s="95">
        <v>1032</v>
      </c>
      <c r="I183" s="93">
        <v>70</v>
      </c>
      <c r="J183" s="92" t="str">
        <f>LOOKUP(I183,{0,31,61,91,181,366,10000},{"0-30天","31-60天","61-90天","91-180天","181-365天","365天以上"})</f>
        <v>61-90天</v>
      </c>
      <c r="K183" s="96">
        <v>46265</v>
      </c>
      <c r="L183" s="97"/>
      <c r="M183" s="98"/>
      <c r="N183" s="99">
        <v>0</v>
      </c>
      <c r="O183" s="99">
        <v>0</v>
      </c>
      <c r="P183" s="99">
        <v>0</v>
      </c>
      <c r="Q183" s="100">
        <v>0</v>
      </c>
      <c r="R183" s="75">
        <f t="shared" si="10"/>
        <v>1032</v>
      </c>
      <c r="S183" s="75">
        <f t="shared" si="11"/>
        <v>8</v>
      </c>
      <c r="U183" s="75">
        <f t="shared" si="12"/>
        <v>1032</v>
      </c>
    </row>
    <row r="184" s="75" customFormat="1" ht="19" customHeight="1" spans="1:21">
      <c r="A184" s="91" t="s">
        <v>24</v>
      </c>
      <c r="B184" s="75" t="s">
        <v>506</v>
      </c>
      <c r="C184" s="75" t="s">
        <v>26</v>
      </c>
      <c r="D184" s="92" t="s">
        <v>529</v>
      </c>
      <c r="E184" s="93" t="s">
        <v>530</v>
      </c>
      <c r="F184" s="94">
        <v>46134</v>
      </c>
      <c r="G184" s="94">
        <v>46147</v>
      </c>
      <c r="H184" s="95">
        <v>7600</v>
      </c>
      <c r="I184" s="93">
        <v>26</v>
      </c>
      <c r="J184" s="92" t="str">
        <f>LOOKUP(I184,{0,31,61,91,181,366,10000},{"0-30天","31-60天","61-90天","91-180天","181-365天","365天以上"})</f>
        <v>0-30天</v>
      </c>
      <c r="K184" s="96">
        <v>46265</v>
      </c>
      <c r="L184" s="97"/>
      <c r="M184" s="98"/>
      <c r="N184" s="99">
        <v>0</v>
      </c>
      <c r="O184" s="99">
        <v>0</v>
      </c>
      <c r="P184" s="99">
        <v>0</v>
      </c>
      <c r="Q184" s="100">
        <v>0</v>
      </c>
      <c r="R184" s="75">
        <f t="shared" si="10"/>
        <v>7600</v>
      </c>
      <c r="S184" s="75">
        <f t="shared" si="11"/>
        <v>8</v>
      </c>
      <c r="U184" s="75">
        <f t="shared" si="12"/>
        <v>7600</v>
      </c>
    </row>
    <row r="185" s="75" customFormat="1" ht="19" customHeight="1" spans="1:21">
      <c r="A185" s="91" t="s">
        <v>24</v>
      </c>
      <c r="B185" s="75" t="s">
        <v>506</v>
      </c>
      <c r="C185" s="75" t="s">
        <v>93</v>
      </c>
      <c r="D185" s="92" t="s">
        <v>531</v>
      </c>
      <c r="E185" s="93" t="s">
        <v>532</v>
      </c>
      <c r="F185" s="94">
        <v>46120</v>
      </c>
      <c r="G185" s="94">
        <v>46133</v>
      </c>
      <c r="H185" s="95">
        <v>64000</v>
      </c>
      <c r="I185" s="93">
        <v>40</v>
      </c>
      <c r="J185" s="92" t="str">
        <f>LOOKUP(I185,{0,31,61,91,181,366,10000},{"0-30天","31-60天","61-90天","91-180天","181-365天","365天以上"})</f>
        <v>31-60天</v>
      </c>
      <c r="K185" s="96">
        <v>46203</v>
      </c>
      <c r="L185" s="97" t="s">
        <v>142</v>
      </c>
      <c r="M185" s="98"/>
      <c r="N185" s="99">
        <v>64000</v>
      </c>
      <c r="O185" s="99">
        <v>0</v>
      </c>
      <c r="P185" s="99">
        <v>0</v>
      </c>
      <c r="Q185" s="100">
        <v>0</v>
      </c>
      <c r="R185" s="75">
        <f t="shared" si="10"/>
        <v>0</v>
      </c>
      <c r="S185" s="75">
        <f t="shared" si="11"/>
        <v>6</v>
      </c>
      <c r="U185" s="75">
        <f t="shared" si="12"/>
        <v>0</v>
      </c>
    </row>
    <row r="186" s="75" customFormat="1" ht="19" customHeight="1" spans="1:21">
      <c r="A186" s="91" t="s">
        <v>24</v>
      </c>
      <c r="B186" s="75" t="s">
        <v>506</v>
      </c>
      <c r="C186" s="75" t="s">
        <v>28</v>
      </c>
      <c r="D186" s="92" t="s">
        <v>533</v>
      </c>
      <c r="E186" s="93" t="s">
        <v>534</v>
      </c>
      <c r="F186" s="94">
        <v>46051</v>
      </c>
      <c r="G186" s="94">
        <v>46144</v>
      </c>
      <c r="H186" s="95">
        <v>124600</v>
      </c>
      <c r="I186" s="93">
        <v>29</v>
      </c>
      <c r="J186" s="92" t="str">
        <f>LOOKUP(I186,{0,31,61,91,181,366,10000},{"0-30天","31-60天","61-90天","91-180天","181-365天","365天以上"})</f>
        <v>0-30天</v>
      </c>
      <c r="K186" s="96">
        <v>46203</v>
      </c>
      <c r="L186" s="97" t="s">
        <v>142</v>
      </c>
      <c r="M186" s="98"/>
      <c r="N186" s="99">
        <v>0</v>
      </c>
      <c r="O186" s="99">
        <v>0</v>
      </c>
      <c r="P186" s="99">
        <v>0</v>
      </c>
      <c r="Q186" s="100">
        <v>0</v>
      </c>
      <c r="R186" s="75">
        <f t="shared" si="10"/>
        <v>124600</v>
      </c>
      <c r="S186" s="75">
        <f t="shared" si="11"/>
        <v>6</v>
      </c>
      <c r="U186" s="75">
        <f t="shared" si="12"/>
        <v>124600</v>
      </c>
    </row>
    <row r="187" s="75" customFormat="1" ht="19" customHeight="1" spans="1:21">
      <c r="A187" s="91" t="s">
        <v>24</v>
      </c>
      <c r="B187" s="75" t="s">
        <v>506</v>
      </c>
      <c r="C187" s="75" t="s">
        <v>28</v>
      </c>
      <c r="D187" s="92" t="s">
        <v>535</v>
      </c>
      <c r="E187" s="93" t="s">
        <v>536</v>
      </c>
      <c r="F187" s="94">
        <v>46058</v>
      </c>
      <c r="G187" s="94">
        <v>46151</v>
      </c>
      <c r="H187" s="95">
        <v>20000</v>
      </c>
      <c r="I187" s="93">
        <v>22</v>
      </c>
      <c r="J187" s="92" t="str">
        <f>LOOKUP(I187,{0,31,61,91,181,366,10000},{"0-30天","31-60天","61-90天","91-180天","181-365天","365天以上"})</f>
        <v>0-30天</v>
      </c>
      <c r="K187" s="96">
        <v>46234</v>
      </c>
      <c r="L187" s="97"/>
      <c r="M187" s="98"/>
      <c r="N187" s="99">
        <v>0</v>
      </c>
      <c r="O187" s="99">
        <v>0</v>
      </c>
      <c r="P187" s="99">
        <v>0</v>
      </c>
      <c r="Q187" s="100">
        <v>0</v>
      </c>
      <c r="R187" s="75">
        <f t="shared" si="10"/>
        <v>20000</v>
      </c>
      <c r="S187" s="75">
        <f t="shared" si="11"/>
        <v>7</v>
      </c>
      <c r="U187" s="75">
        <f t="shared" si="12"/>
        <v>20000</v>
      </c>
    </row>
    <row r="188" s="75" customFormat="1" ht="19" customHeight="1" spans="1:21">
      <c r="A188" s="91" t="s">
        <v>24</v>
      </c>
      <c r="B188" s="75" t="s">
        <v>506</v>
      </c>
      <c r="C188" s="75" t="s">
        <v>48</v>
      </c>
      <c r="D188" s="92" t="s">
        <v>537</v>
      </c>
      <c r="E188" s="93" t="s">
        <v>538</v>
      </c>
      <c r="F188" s="94">
        <v>46140</v>
      </c>
      <c r="G188" s="94">
        <v>46153</v>
      </c>
      <c r="H188" s="95">
        <v>9000</v>
      </c>
      <c r="I188" s="93">
        <v>20</v>
      </c>
      <c r="J188" s="92" t="str">
        <f>LOOKUP(I188,{0,31,61,91,181,366,10000},{"0-30天","31-60天","61-90天","91-180天","181-365天","365天以上"})</f>
        <v>0-30天</v>
      </c>
      <c r="K188" s="96">
        <v>46203</v>
      </c>
      <c r="L188" s="97" t="s">
        <v>142</v>
      </c>
      <c r="M188" s="98"/>
      <c r="N188" s="99">
        <v>0</v>
      </c>
      <c r="O188" s="99">
        <v>0</v>
      </c>
      <c r="P188" s="99">
        <v>0</v>
      </c>
      <c r="Q188" s="100">
        <v>0</v>
      </c>
      <c r="R188" s="75">
        <f t="shared" si="10"/>
        <v>9000</v>
      </c>
      <c r="S188" s="75">
        <f t="shared" si="11"/>
        <v>6</v>
      </c>
      <c r="U188" s="75">
        <f t="shared" si="12"/>
        <v>9000</v>
      </c>
    </row>
    <row r="189" s="75" customFormat="1" ht="19" customHeight="1" spans="1:21">
      <c r="A189" s="91" t="s">
        <v>24</v>
      </c>
      <c r="B189" s="75" t="s">
        <v>506</v>
      </c>
      <c r="C189" s="75" t="s">
        <v>64</v>
      </c>
      <c r="D189" s="92" t="s">
        <v>539</v>
      </c>
      <c r="E189" s="93" t="s">
        <v>540</v>
      </c>
      <c r="F189" s="94">
        <v>46090</v>
      </c>
      <c r="G189" s="94">
        <v>46103</v>
      </c>
      <c r="H189" s="95">
        <v>2400</v>
      </c>
      <c r="I189" s="93">
        <v>70</v>
      </c>
      <c r="J189" s="92" t="str">
        <f>LOOKUP(I189,{0,31,61,91,181,366,10000},{"0-30天","31-60天","61-90天","91-180天","181-365天","365天以上"})</f>
        <v>61-90天</v>
      </c>
      <c r="K189" s="96">
        <v>46203</v>
      </c>
      <c r="L189" s="97" t="s">
        <v>142</v>
      </c>
      <c r="M189" s="98"/>
      <c r="N189" s="99">
        <v>0</v>
      </c>
      <c r="O189" s="99">
        <v>0</v>
      </c>
      <c r="P189" s="99">
        <v>0</v>
      </c>
      <c r="Q189" s="100">
        <v>0</v>
      </c>
      <c r="R189" s="75">
        <f t="shared" si="10"/>
        <v>2400</v>
      </c>
      <c r="S189" s="75">
        <f t="shared" si="11"/>
        <v>6</v>
      </c>
      <c r="U189" s="75">
        <f t="shared" si="12"/>
        <v>2400</v>
      </c>
    </row>
    <row r="190" s="75" customFormat="1" ht="19" customHeight="1" spans="1:21">
      <c r="A190" s="91" t="s">
        <v>24</v>
      </c>
      <c r="B190" s="75" t="s">
        <v>506</v>
      </c>
      <c r="C190" s="75" t="s">
        <v>53</v>
      </c>
      <c r="D190" s="92" t="s">
        <v>541</v>
      </c>
      <c r="E190" s="93" t="s">
        <v>542</v>
      </c>
      <c r="F190" s="94">
        <v>46063</v>
      </c>
      <c r="G190" s="94">
        <v>46156</v>
      </c>
      <c r="H190" s="95">
        <v>5760</v>
      </c>
      <c r="I190" s="93">
        <v>17</v>
      </c>
      <c r="J190" s="92" t="str">
        <f>LOOKUP(I190,{0,31,61,91,181,366,10000},{"0-30天","31-60天","61-90天","91-180天","181-365天","365天以上"})</f>
        <v>0-30天</v>
      </c>
      <c r="K190" s="96">
        <v>46203</v>
      </c>
      <c r="L190" s="97" t="s">
        <v>142</v>
      </c>
      <c r="M190" s="98"/>
      <c r="N190" s="99">
        <v>0</v>
      </c>
      <c r="O190" s="99">
        <v>0</v>
      </c>
      <c r="P190" s="99">
        <v>0</v>
      </c>
      <c r="Q190" s="100">
        <v>0</v>
      </c>
      <c r="R190" s="75">
        <f t="shared" si="10"/>
        <v>5760</v>
      </c>
      <c r="S190" s="75">
        <f t="shared" si="11"/>
        <v>6</v>
      </c>
      <c r="U190" s="75">
        <f t="shared" si="12"/>
        <v>5760</v>
      </c>
    </row>
    <row r="191" s="75" customFormat="1" ht="19" customHeight="1" spans="1:21">
      <c r="A191" s="91" t="s">
        <v>24</v>
      </c>
      <c r="B191" s="75" t="s">
        <v>543</v>
      </c>
      <c r="C191" s="75" t="s">
        <v>38</v>
      </c>
      <c r="D191" s="92" t="s">
        <v>544</v>
      </c>
      <c r="E191" s="93" t="s">
        <v>545</v>
      </c>
      <c r="F191" s="94">
        <v>45944</v>
      </c>
      <c r="G191" s="94">
        <v>45974</v>
      </c>
      <c r="H191" s="95">
        <v>8800</v>
      </c>
      <c r="I191" s="93">
        <v>199</v>
      </c>
      <c r="J191" s="92" t="str">
        <f>LOOKUP(I191,{0,31,61,91,181,366,10000},{"0-30天","31-60天","61-90天","91-180天","181-365天","365天以上"})</f>
        <v>181-365天</v>
      </c>
      <c r="K191" s="96">
        <v>46203</v>
      </c>
      <c r="L191" s="97" t="s">
        <v>218</v>
      </c>
      <c r="M191" s="98"/>
      <c r="N191" s="99">
        <v>0</v>
      </c>
      <c r="O191" s="99">
        <v>0</v>
      </c>
      <c r="P191" s="99">
        <v>0</v>
      </c>
      <c r="Q191" s="100">
        <v>0</v>
      </c>
      <c r="R191" s="75">
        <f t="shared" si="10"/>
        <v>8800</v>
      </c>
      <c r="S191" s="75">
        <f t="shared" si="11"/>
        <v>6</v>
      </c>
      <c r="U191" s="75">
        <f t="shared" si="12"/>
        <v>8800</v>
      </c>
    </row>
    <row r="192" s="75" customFormat="1" ht="19" customHeight="1" spans="1:21">
      <c r="A192" s="91" t="s">
        <v>24</v>
      </c>
      <c r="B192" s="75" t="s">
        <v>543</v>
      </c>
      <c r="C192" s="75" t="s">
        <v>38</v>
      </c>
      <c r="D192" s="92" t="s">
        <v>546</v>
      </c>
      <c r="E192" s="93" t="s">
        <v>547</v>
      </c>
      <c r="F192" s="94">
        <v>46001</v>
      </c>
      <c r="G192" s="94">
        <v>46031</v>
      </c>
      <c r="H192" s="95">
        <v>4400</v>
      </c>
      <c r="I192" s="93">
        <v>142</v>
      </c>
      <c r="J192" s="92" t="str">
        <f>LOOKUP(I192,{0,31,61,91,181,366,10000},{"0-30天","31-60天","61-90天","91-180天","181-365天","365天以上"})</f>
        <v>91-180天</v>
      </c>
      <c r="K192" s="96">
        <v>46203</v>
      </c>
      <c r="L192" s="97" t="s">
        <v>142</v>
      </c>
      <c r="M192" s="98"/>
      <c r="N192" s="99">
        <v>0</v>
      </c>
      <c r="O192" s="99">
        <v>0</v>
      </c>
      <c r="P192" s="99">
        <v>0</v>
      </c>
      <c r="Q192" s="100">
        <v>0</v>
      </c>
      <c r="R192" s="75">
        <f t="shared" si="10"/>
        <v>4400</v>
      </c>
      <c r="S192" s="75">
        <f t="shared" si="11"/>
        <v>6</v>
      </c>
      <c r="U192" s="75">
        <f t="shared" si="12"/>
        <v>4400</v>
      </c>
    </row>
    <row r="193" s="75" customFormat="1" ht="19" customHeight="1" spans="1:21">
      <c r="A193" s="91" t="s">
        <v>24</v>
      </c>
      <c r="B193" s="75" t="s">
        <v>543</v>
      </c>
      <c r="C193" s="75" t="s">
        <v>38</v>
      </c>
      <c r="D193" s="92" t="s">
        <v>548</v>
      </c>
      <c r="E193" s="93" t="s">
        <v>549</v>
      </c>
      <c r="F193" s="94">
        <v>46049</v>
      </c>
      <c r="G193" s="94">
        <v>46079</v>
      </c>
      <c r="H193" s="95">
        <v>11000</v>
      </c>
      <c r="I193" s="93">
        <v>94</v>
      </c>
      <c r="J193" s="92" t="str">
        <f>LOOKUP(I193,{0,31,61,91,181,366,10000},{"0-30天","31-60天","61-90天","91-180天","181-365天","365天以上"})</f>
        <v>91-180天</v>
      </c>
      <c r="K193" s="96">
        <v>46203</v>
      </c>
      <c r="L193" s="97" t="s">
        <v>142</v>
      </c>
      <c r="M193" s="98"/>
      <c r="N193" s="99">
        <v>0</v>
      </c>
      <c r="O193" s="99">
        <v>0</v>
      </c>
      <c r="P193" s="99">
        <v>0</v>
      </c>
      <c r="Q193" s="100">
        <v>0</v>
      </c>
      <c r="R193" s="75">
        <f t="shared" si="10"/>
        <v>11000</v>
      </c>
      <c r="S193" s="75">
        <f t="shared" si="11"/>
        <v>6</v>
      </c>
      <c r="U193" s="75">
        <f t="shared" si="12"/>
        <v>11000</v>
      </c>
    </row>
    <row r="194" s="75" customFormat="1" ht="19" customHeight="1" spans="1:21">
      <c r="A194" s="91" t="s">
        <v>24</v>
      </c>
      <c r="B194" s="75" t="s">
        <v>543</v>
      </c>
      <c r="C194" s="75" t="s">
        <v>90</v>
      </c>
      <c r="D194" s="92" t="s">
        <v>550</v>
      </c>
      <c r="E194" s="93" t="s">
        <v>551</v>
      </c>
      <c r="F194" s="94">
        <v>46142</v>
      </c>
      <c r="G194" s="94">
        <v>46172</v>
      </c>
      <c r="H194" s="95">
        <v>30800</v>
      </c>
      <c r="I194" s="93">
        <v>1</v>
      </c>
      <c r="J194" s="92" t="str">
        <f>LOOKUP(I194,{0,31,61,91,181,366,10000},{"0-30天","31-60天","61-90天","91-180天","181-365天","365天以上"})</f>
        <v>0-30天</v>
      </c>
      <c r="K194" s="96">
        <v>46203</v>
      </c>
      <c r="L194" s="97" t="s">
        <v>142</v>
      </c>
      <c r="M194" s="98"/>
      <c r="N194" s="99">
        <v>0</v>
      </c>
      <c r="O194" s="99">
        <v>0</v>
      </c>
      <c r="P194" s="99">
        <v>30800</v>
      </c>
      <c r="Q194" s="100">
        <v>0</v>
      </c>
      <c r="R194" s="75">
        <f t="shared" si="10"/>
        <v>0</v>
      </c>
      <c r="S194" s="75">
        <f t="shared" si="11"/>
        <v>6</v>
      </c>
      <c r="U194" s="75">
        <f t="shared" si="12"/>
        <v>0</v>
      </c>
    </row>
    <row r="195" s="75" customFormat="1" ht="19" customHeight="1" spans="1:21">
      <c r="A195" s="102" t="s">
        <v>24</v>
      </c>
      <c r="B195" s="103" t="s">
        <v>543</v>
      </c>
      <c r="C195" s="103" t="s">
        <v>45</v>
      </c>
      <c r="D195" s="104" t="s">
        <v>552</v>
      </c>
      <c r="E195" s="103" t="s">
        <v>553</v>
      </c>
      <c r="F195" s="105">
        <v>46114</v>
      </c>
      <c r="G195" s="105">
        <v>46144</v>
      </c>
      <c r="H195" s="106">
        <v>11000</v>
      </c>
      <c r="I195" s="103">
        <v>29</v>
      </c>
      <c r="J195" s="104" t="str">
        <f>LOOKUP(I195,{0,31,61,91,181,366,10000},{"0-30天","31-60天","61-90天","91-180天","181-365天","365天以上"})</f>
        <v>0-30天</v>
      </c>
      <c r="K195" s="107">
        <v>46203</v>
      </c>
      <c r="L195" s="97" t="s">
        <v>142</v>
      </c>
      <c r="M195" s="108"/>
      <c r="N195" s="109">
        <v>0</v>
      </c>
      <c r="O195" s="109">
        <v>0</v>
      </c>
      <c r="P195" s="109">
        <v>0</v>
      </c>
      <c r="Q195" s="110">
        <v>0</v>
      </c>
      <c r="R195" s="75">
        <f t="shared" ref="R195:R258" si="13">H195-SUM(N195:Q195)</f>
        <v>11000</v>
      </c>
      <c r="S195" s="75">
        <f t="shared" si="11"/>
        <v>6</v>
      </c>
      <c r="U195" s="75">
        <f t="shared" si="12"/>
        <v>11000</v>
      </c>
    </row>
    <row r="196" s="75" customFormat="1" ht="19" customHeight="1" spans="1:21">
      <c r="A196" s="91" t="s">
        <v>4</v>
      </c>
      <c r="B196" s="75" t="s">
        <v>554</v>
      </c>
      <c r="C196" s="75" t="s">
        <v>8</v>
      </c>
      <c r="D196" s="92" t="s">
        <v>555</v>
      </c>
      <c r="E196" s="93" t="s">
        <v>556</v>
      </c>
      <c r="F196" s="94">
        <v>45775</v>
      </c>
      <c r="G196" s="94">
        <v>45838</v>
      </c>
      <c r="H196" s="95">
        <v>8320</v>
      </c>
      <c r="I196" s="93">
        <v>335</v>
      </c>
      <c r="J196" s="92" t="str">
        <f>LOOKUP(I196,{0,31,61,91,181,366,10000},{"0-30天","31-60天","61-90天","91-180天","181-365天","365天以上"})</f>
        <v>181-365天</v>
      </c>
      <c r="K196" s="101">
        <v>46201</v>
      </c>
      <c r="L196" s="97" t="s">
        <v>138</v>
      </c>
      <c r="M196" s="98"/>
      <c r="N196" s="99">
        <v>0</v>
      </c>
      <c r="O196" s="99">
        <v>0</v>
      </c>
      <c r="P196" s="99">
        <v>0</v>
      </c>
      <c r="Q196" s="100">
        <v>8320</v>
      </c>
      <c r="R196" s="75">
        <f t="shared" si="13"/>
        <v>0</v>
      </c>
      <c r="S196" s="75">
        <f t="shared" si="11"/>
        <v>6</v>
      </c>
    </row>
    <row r="197" s="75" customFormat="1" ht="19" customHeight="1" spans="1:21">
      <c r="A197" s="91" t="s">
        <v>4</v>
      </c>
      <c r="B197" s="75" t="s">
        <v>554</v>
      </c>
      <c r="C197" s="75" t="s">
        <v>8</v>
      </c>
      <c r="D197" s="92" t="s">
        <v>557</v>
      </c>
      <c r="E197" s="93" t="s">
        <v>558</v>
      </c>
      <c r="F197" s="94">
        <v>45994</v>
      </c>
      <c r="G197" s="94">
        <v>46057</v>
      </c>
      <c r="H197" s="95">
        <v>19500</v>
      </c>
      <c r="I197" s="93">
        <v>116</v>
      </c>
      <c r="J197" s="92" t="str">
        <f>LOOKUP(I197,{0,31,61,91,181,366,10000},{"0-30天","31-60天","61-90天","91-180天","181-365天","365天以上"})</f>
        <v>91-180天</v>
      </c>
      <c r="K197" s="96">
        <v>46201</v>
      </c>
      <c r="L197" s="97" t="s">
        <v>138</v>
      </c>
      <c r="M197" s="98"/>
      <c r="N197" s="99">
        <v>0</v>
      </c>
      <c r="O197" s="99">
        <v>0</v>
      </c>
      <c r="P197" s="99">
        <v>0</v>
      </c>
      <c r="Q197" s="100">
        <v>19500</v>
      </c>
      <c r="R197" s="75">
        <f t="shared" si="13"/>
        <v>0</v>
      </c>
      <c r="S197" s="75">
        <f t="shared" si="11"/>
        <v>6</v>
      </c>
    </row>
    <row r="198" s="75" customFormat="1" ht="19" customHeight="1" spans="1:21">
      <c r="A198" s="91" t="s">
        <v>4</v>
      </c>
      <c r="B198" s="75" t="s">
        <v>554</v>
      </c>
      <c r="C198" s="75" t="s">
        <v>8</v>
      </c>
      <c r="D198" s="92" t="s">
        <v>559</v>
      </c>
      <c r="E198" s="93" t="s">
        <v>560</v>
      </c>
      <c r="F198" s="94">
        <v>45994</v>
      </c>
      <c r="G198" s="94">
        <v>46057</v>
      </c>
      <c r="H198" s="95">
        <v>1300</v>
      </c>
      <c r="I198" s="93">
        <v>116</v>
      </c>
      <c r="J198" s="92" t="str">
        <f>LOOKUP(I198,{0,31,61,91,181,366,10000},{"0-30天","31-60天","61-90天","91-180天","181-365天","365天以上"})</f>
        <v>91-180天</v>
      </c>
      <c r="K198" s="101">
        <v>46201</v>
      </c>
      <c r="L198" s="97" t="s">
        <v>138</v>
      </c>
      <c r="M198" s="98"/>
      <c r="N198" s="99">
        <v>0</v>
      </c>
      <c r="O198" s="99">
        <v>0</v>
      </c>
      <c r="P198" s="99">
        <v>0</v>
      </c>
      <c r="Q198" s="100">
        <v>1300</v>
      </c>
      <c r="R198" s="75">
        <f t="shared" si="13"/>
        <v>0</v>
      </c>
      <c r="S198" s="75">
        <f t="shared" si="11"/>
        <v>6</v>
      </c>
    </row>
    <row r="199" s="75" customFormat="1" ht="19" customHeight="1" spans="1:21">
      <c r="A199" s="91" t="s">
        <v>4</v>
      </c>
      <c r="B199" s="75" t="s">
        <v>554</v>
      </c>
      <c r="C199" s="75" t="s">
        <v>8</v>
      </c>
      <c r="D199" s="92" t="s">
        <v>561</v>
      </c>
      <c r="E199" s="93" t="s">
        <v>562</v>
      </c>
      <c r="F199" s="94">
        <v>45995</v>
      </c>
      <c r="G199" s="94">
        <v>46058</v>
      </c>
      <c r="H199" s="95">
        <v>3900</v>
      </c>
      <c r="I199" s="93">
        <v>115</v>
      </c>
      <c r="J199" s="92" t="str">
        <f>LOOKUP(I199,{0,31,61,91,181,366,10000},{"0-30天","31-60天","61-90天","91-180天","181-365天","365天以上"})</f>
        <v>91-180天</v>
      </c>
      <c r="K199" s="101">
        <v>46201</v>
      </c>
      <c r="L199" s="97" t="s">
        <v>138</v>
      </c>
      <c r="M199" s="98"/>
      <c r="N199" s="99">
        <v>0</v>
      </c>
      <c r="O199" s="99">
        <v>0</v>
      </c>
      <c r="P199" s="99">
        <v>0</v>
      </c>
      <c r="Q199" s="100">
        <v>3900</v>
      </c>
      <c r="R199" s="75">
        <f t="shared" si="13"/>
        <v>0</v>
      </c>
      <c r="S199" s="75">
        <f t="shared" si="11"/>
        <v>6</v>
      </c>
    </row>
    <row r="200" s="75" customFormat="1" ht="19" customHeight="1" spans="1:21">
      <c r="A200" s="91" t="s">
        <v>4</v>
      </c>
      <c r="B200" s="75" t="s">
        <v>554</v>
      </c>
      <c r="C200" s="75" t="s">
        <v>8</v>
      </c>
      <c r="D200" s="92" t="s">
        <v>563</v>
      </c>
      <c r="E200" s="93" t="s">
        <v>564</v>
      </c>
      <c r="F200" s="94">
        <v>46015</v>
      </c>
      <c r="G200" s="94">
        <v>46078</v>
      </c>
      <c r="H200" s="95">
        <v>46901.01</v>
      </c>
      <c r="I200" s="93">
        <v>95</v>
      </c>
      <c r="J200" s="92" t="str">
        <f>LOOKUP(I200,{0,31,61,91,181,366,10000},{"0-30天","31-60天","61-90天","91-180天","181-365天","365天以上"})</f>
        <v>91-180天</v>
      </c>
      <c r="K200" s="101">
        <v>46231</v>
      </c>
      <c r="L200" s="97" t="s">
        <v>138</v>
      </c>
      <c r="M200" s="98"/>
      <c r="N200" s="99">
        <v>0</v>
      </c>
      <c r="O200" s="99">
        <v>0</v>
      </c>
      <c r="P200" s="99">
        <v>0</v>
      </c>
      <c r="Q200" s="100">
        <v>0</v>
      </c>
      <c r="R200" s="75">
        <f t="shared" si="13"/>
        <v>46901.01</v>
      </c>
      <c r="S200" s="75">
        <f t="shared" si="11"/>
        <v>7</v>
      </c>
    </row>
    <row r="201" s="75" customFormat="1" ht="19" customHeight="1" spans="1:21">
      <c r="A201" s="91" t="s">
        <v>4</v>
      </c>
      <c r="B201" s="75" t="s">
        <v>554</v>
      </c>
      <c r="C201" s="75" t="s">
        <v>8</v>
      </c>
      <c r="D201" s="92" t="s">
        <v>565</v>
      </c>
      <c r="E201" s="93" t="s">
        <v>566</v>
      </c>
      <c r="F201" s="94">
        <v>46058</v>
      </c>
      <c r="G201" s="94">
        <v>46121</v>
      </c>
      <c r="H201" s="95">
        <v>12297.6</v>
      </c>
      <c r="I201" s="93">
        <v>52</v>
      </c>
      <c r="J201" s="92" t="str">
        <f>LOOKUP(I201,{0,31,61,91,181,366,10000},{"0-30天","31-60天","61-90天","91-180天","181-365天","365天以上"})</f>
        <v>31-60天</v>
      </c>
      <c r="K201" s="101">
        <v>46231</v>
      </c>
      <c r="L201" s="97" t="s">
        <v>138</v>
      </c>
      <c r="M201" s="98"/>
      <c r="N201" s="99">
        <v>0</v>
      </c>
      <c r="O201" s="99">
        <v>0</v>
      </c>
      <c r="P201" s="99">
        <v>0</v>
      </c>
      <c r="Q201" s="100">
        <v>0</v>
      </c>
      <c r="R201" s="75">
        <f t="shared" si="13"/>
        <v>12297.6</v>
      </c>
      <c r="S201" s="75">
        <f t="shared" si="11"/>
        <v>7</v>
      </c>
    </row>
    <row r="202" s="75" customFormat="1" ht="19" customHeight="1" spans="1:21">
      <c r="A202" s="91" t="s">
        <v>4</v>
      </c>
      <c r="B202" s="75" t="s">
        <v>554</v>
      </c>
      <c r="C202" s="75" t="s">
        <v>8</v>
      </c>
      <c r="D202" s="92" t="s">
        <v>567</v>
      </c>
      <c r="E202" s="93" t="s">
        <v>568</v>
      </c>
      <c r="F202" s="94">
        <v>46164</v>
      </c>
      <c r="G202" s="94">
        <v>46164</v>
      </c>
      <c r="H202" s="95">
        <v>109824</v>
      </c>
      <c r="I202" s="93">
        <v>9</v>
      </c>
      <c r="J202" s="92" t="str">
        <f>LOOKUP(I202,{0,31,61,91,181,366,10000},{"0-30天","31-60天","61-90天","91-180天","181-365天","365天以上"})</f>
        <v>0-30天</v>
      </c>
      <c r="K202" s="101">
        <v>46262</v>
      </c>
      <c r="L202" s="97" t="s">
        <v>138</v>
      </c>
      <c r="M202" s="98"/>
      <c r="N202" s="99">
        <v>0</v>
      </c>
      <c r="O202" s="99">
        <v>0</v>
      </c>
      <c r="P202" s="99">
        <v>0</v>
      </c>
      <c r="Q202" s="100">
        <v>0</v>
      </c>
      <c r="R202" s="75">
        <f t="shared" si="13"/>
        <v>109824</v>
      </c>
      <c r="S202" s="75">
        <f t="shared" si="11"/>
        <v>8</v>
      </c>
    </row>
    <row r="203" s="75" customFormat="1" ht="19" customHeight="1" spans="1:21">
      <c r="A203" s="91" t="s">
        <v>4</v>
      </c>
      <c r="B203" s="75" t="s">
        <v>554</v>
      </c>
      <c r="C203" s="75" t="s">
        <v>8</v>
      </c>
      <c r="D203" s="92" t="s">
        <v>569</v>
      </c>
      <c r="E203" s="93" t="s">
        <v>570</v>
      </c>
      <c r="F203" s="94">
        <v>46164</v>
      </c>
      <c r="G203" s="94">
        <v>46164</v>
      </c>
      <c r="H203" s="95">
        <v>1200</v>
      </c>
      <c r="I203" s="93">
        <v>9</v>
      </c>
      <c r="J203" s="92" t="str">
        <f>LOOKUP(I203,{0,31,61,91,181,366,10000},{"0-30天","31-60天","61-90天","91-180天","181-365天","365天以上"})</f>
        <v>0-30天</v>
      </c>
      <c r="K203" s="101">
        <v>46231</v>
      </c>
      <c r="L203" s="97" t="s">
        <v>138</v>
      </c>
      <c r="M203" s="98"/>
      <c r="N203" s="99">
        <v>0</v>
      </c>
      <c r="O203" s="99">
        <v>0</v>
      </c>
      <c r="P203" s="99">
        <v>0</v>
      </c>
      <c r="Q203" s="100">
        <v>0</v>
      </c>
      <c r="R203" s="75">
        <f t="shared" si="13"/>
        <v>1200</v>
      </c>
      <c r="S203" s="75">
        <f t="shared" si="11"/>
        <v>7</v>
      </c>
    </row>
    <row r="204" s="75" customFormat="1" ht="19" customHeight="1" spans="1:21">
      <c r="A204" s="91" t="s">
        <v>4</v>
      </c>
      <c r="B204" s="75" t="s">
        <v>554</v>
      </c>
      <c r="C204" s="75" t="s">
        <v>9</v>
      </c>
      <c r="D204" s="92" t="s">
        <v>571</v>
      </c>
      <c r="E204" s="93" t="s">
        <v>572</v>
      </c>
      <c r="F204" s="94">
        <v>46022</v>
      </c>
      <c r="G204" s="94">
        <v>46052</v>
      </c>
      <c r="H204" s="95">
        <v>5680</v>
      </c>
      <c r="I204" s="93">
        <v>121</v>
      </c>
      <c r="J204" s="92" t="str">
        <f>LOOKUP(I204,{0,31,61,91,181,366,10000},{"0-30天","31-60天","61-90天","91-180天","181-365天","365天以上"})</f>
        <v>91-180天</v>
      </c>
      <c r="K204" s="101">
        <v>46201</v>
      </c>
      <c r="L204" s="97" t="s">
        <v>142</v>
      </c>
      <c r="M204" s="98"/>
      <c r="N204" s="99">
        <v>0</v>
      </c>
      <c r="O204" s="99">
        <v>0</v>
      </c>
      <c r="P204" s="99">
        <v>5680</v>
      </c>
      <c r="Q204" s="100">
        <v>0</v>
      </c>
      <c r="R204" s="75">
        <f t="shared" si="13"/>
        <v>0</v>
      </c>
      <c r="S204" s="75">
        <f t="shared" si="11"/>
        <v>6</v>
      </c>
    </row>
    <row r="205" s="75" customFormat="1" ht="19" customHeight="1" spans="1:21">
      <c r="A205" s="91" t="s">
        <v>4</v>
      </c>
      <c r="B205" s="75" t="s">
        <v>554</v>
      </c>
      <c r="C205" s="75" t="s">
        <v>9</v>
      </c>
      <c r="D205" s="92" t="s">
        <v>573</v>
      </c>
      <c r="E205" s="93" t="s">
        <v>574</v>
      </c>
      <c r="F205" s="94">
        <v>46034</v>
      </c>
      <c r="G205" s="94">
        <v>46064</v>
      </c>
      <c r="H205" s="95">
        <v>3280</v>
      </c>
      <c r="I205" s="93">
        <v>109</v>
      </c>
      <c r="J205" s="92" t="str">
        <f>LOOKUP(I205,{0,31,61,91,181,366,10000},{"0-30天","31-60天","61-90天","91-180天","181-365天","365天以上"})</f>
        <v>91-180天</v>
      </c>
      <c r="K205" s="101">
        <v>46201</v>
      </c>
      <c r="L205" s="97" t="s">
        <v>142</v>
      </c>
      <c r="M205" s="98"/>
      <c r="N205" s="99">
        <v>0</v>
      </c>
      <c r="O205" s="99">
        <v>0</v>
      </c>
      <c r="P205" s="99">
        <v>3280</v>
      </c>
      <c r="Q205" s="100">
        <v>0</v>
      </c>
      <c r="R205" s="75">
        <f t="shared" si="13"/>
        <v>0</v>
      </c>
      <c r="S205" s="75">
        <f t="shared" si="11"/>
        <v>6</v>
      </c>
    </row>
    <row r="206" s="75" customFormat="1" ht="19" customHeight="1" spans="1:21">
      <c r="A206" s="91" t="s">
        <v>4</v>
      </c>
      <c r="B206" s="75" t="s">
        <v>554</v>
      </c>
      <c r="C206" s="75" t="s">
        <v>9</v>
      </c>
      <c r="D206" s="92" t="s">
        <v>575</v>
      </c>
      <c r="E206" s="93" t="s">
        <v>576</v>
      </c>
      <c r="F206" s="94">
        <v>46042</v>
      </c>
      <c r="G206" s="94">
        <v>46072</v>
      </c>
      <c r="H206" s="95">
        <v>2361.6</v>
      </c>
      <c r="I206" s="93">
        <v>101</v>
      </c>
      <c r="J206" s="92" t="str">
        <f>LOOKUP(I206,{0,31,61,91,181,366,10000},{"0-30天","31-60天","61-90天","91-180天","181-365天","365天以上"})</f>
        <v>91-180天</v>
      </c>
      <c r="K206" s="101">
        <v>46201</v>
      </c>
      <c r="L206" s="97" t="s">
        <v>142</v>
      </c>
      <c r="M206" s="98"/>
      <c r="N206" s="99">
        <v>0</v>
      </c>
      <c r="O206" s="99">
        <v>0</v>
      </c>
      <c r="P206" s="99">
        <v>2361.6</v>
      </c>
      <c r="Q206" s="100">
        <v>0</v>
      </c>
      <c r="R206" s="75">
        <f t="shared" si="13"/>
        <v>0</v>
      </c>
      <c r="S206" s="75">
        <f t="shared" si="11"/>
        <v>6</v>
      </c>
    </row>
    <row r="207" s="75" customFormat="1" ht="19" customHeight="1" spans="1:21">
      <c r="A207" s="91" t="s">
        <v>4</v>
      </c>
      <c r="B207" s="75" t="s">
        <v>554</v>
      </c>
      <c r="C207" s="75" t="s">
        <v>9</v>
      </c>
      <c r="D207" s="92" t="s">
        <v>577</v>
      </c>
      <c r="E207" s="93" t="s">
        <v>578</v>
      </c>
      <c r="F207" s="94">
        <v>46050</v>
      </c>
      <c r="G207" s="94">
        <v>46080</v>
      </c>
      <c r="H207" s="95">
        <v>31960</v>
      </c>
      <c r="I207" s="93">
        <v>93</v>
      </c>
      <c r="J207" s="92" t="str">
        <f>LOOKUP(I207,{0,31,61,91,181,366,10000},{"0-30天","31-60天","61-90天","91-180天","181-365天","365天以上"})</f>
        <v>91-180天</v>
      </c>
      <c r="K207" s="101">
        <v>46201</v>
      </c>
      <c r="L207" s="97" t="s">
        <v>142</v>
      </c>
      <c r="M207" s="98"/>
      <c r="N207" s="99">
        <v>0</v>
      </c>
      <c r="O207" s="99">
        <v>0</v>
      </c>
      <c r="P207" s="99">
        <v>31960</v>
      </c>
      <c r="Q207" s="100">
        <v>0</v>
      </c>
      <c r="R207" s="75">
        <f t="shared" si="13"/>
        <v>0</v>
      </c>
      <c r="S207" s="75">
        <f t="shared" si="11"/>
        <v>6</v>
      </c>
    </row>
    <row r="208" s="75" customFormat="1" ht="19" customHeight="1" spans="1:21">
      <c r="A208" s="91" t="s">
        <v>4</v>
      </c>
      <c r="B208" s="75" t="s">
        <v>554</v>
      </c>
      <c r="C208" s="75" t="s">
        <v>9</v>
      </c>
      <c r="D208" s="92" t="s">
        <v>579</v>
      </c>
      <c r="E208" s="93" t="s">
        <v>580</v>
      </c>
      <c r="F208" s="94">
        <v>46055</v>
      </c>
      <c r="G208" s="94">
        <v>46085</v>
      </c>
      <c r="H208" s="95">
        <v>46500</v>
      </c>
      <c r="I208" s="93">
        <v>88</v>
      </c>
      <c r="J208" s="92" t="str">
        <f>LOOKUP(I208,{0,31,61,91,181,366,10000},{"0-30天","31-60天","61-90天","91-180天","181-365天","365天以上"})</f>
        <v>61-90天</v>
      </c>
      <c r="K208" s="101">
        <v>46201</v>
      </c>
      <c r="L208" s="97" t="s">
        <v>142</v>
      </c>
      <c r="M208" s="98"/>
      <c r="N208" s="99">
        <v>0</v>
      </c>
      <c r="O208" s="99">
        <v>0</v>
      </c>
      <c r="P208" s="99">
        <v>0</v>
      </c>
      <c r="Q208" s="100">
        <v>0</v>
      </c>
      <c r="R208" s="75">
        <f t="shared" si="13"/>
        <v>46500</v>
      </c>
      <c r="S208" s="75">
        <f t="shared" si="11"/>
        <v>6</v>
      </c>
    </row>
    <row r="209" s="75" customFormat="1" ht="19" customHeight="1" spans="1:19">
      <c r="A209" s="91" t="s">
        <v>4</v>
      </c>
      <c r="B209" s="75" t="s">
        <v>554</v>
      </c>
      <c r="C209" s="75" t="s">
        <v>9</v>
      </c>
      <c r="D209" s="92" t="s">
        <v>581</v>
      </c>
      <c r="E209" s="93" t="s">
        <v>582</v>
      </c>
      <c r="F209" s="94">
        <v>46062</v>
      </c>
      <c r="G209" s="94">
        <v>46092</v>
      </c>
      <c r="H209" s="95">
        <v>1526.4</v>
      </c>
      <c r="I209" s="93">
        <v>81</v>
      </c>
      <c r="J209" s="92" t="str">
        <f>LOOKUP(I209,{0,31,61,91,181,366,10000},{"0-30天","31-60天","61-90天","91-180天","181-365天","365天以上"})</f>
        <v>61-90天</v>
      </c>
      <c r="K209" s="101" t="s">
        <v>583</v>
      </c>
      <c r="L209" s="97" t="s">
        <v>142</v>
      </c>
      <c r="M209" s="98"/>
      <c r="N209" s="99">
        <v>0</v>
      </c>
      <c r="O209" s="99">
        <v>0</v>
      </c>
      <c r="P209" s="99">
        <v>1526.4</v>
      </c>
      <c r="Q209" s="100">
        <v>0</v>
      </c>
      <c r="R209" s="75">
        <f t="shared" si="13"/>
        <v>0</v>
      </c>
      <c r="S209" s="75">
        <v>6</v>
      </c>
    </row>
    <row r="210" s="75" customFormat="1" ht="19" customHeight="1" spans="1:19">
      <c r="A210" s="91" t="s">
        <v>4</v>
      </c>
      <c r="B210" s="75" t="s">
        <v>554</v>
      </c>
      <c r="C210" s="75" t="s">
        <v>9</v>
      </c>
      <c r="D210" s="92" t="s">
        <v>584</v>
      </c>
      <c r="E210" s="93" t="s">
        <v>585</v>
      </c>
      <c r="F210" s="94">
        <v>46063</v>
      </c>
      <c r="G210" s="94">
        <v>46093</v>
      </c>
      <c r="H210" s="95">
        <v>2600</v>
      </c>
      <c r="I210" s="93">
        <v>80</v>
      </c>
      <c r="J210" s="92" t="str">
        <f>LOOKUP(I210,{0,31,61,91,181,366,10000},{"0-30天","31-60天","61-90天","91-180天","181-365天","365天以上"})</f>
        <v>61-90天</v>
      </c>
      <c r="K210" s="101" t="s">
        <v>583</v>
      </c>
      <c r="L210" s="97" t="s">
        <v>142</v>
      </c>
      <c r="M210" s="98"/>
      <c r="N210" s="99">
        <v>0</v>
      </c>
      <c r="O210" s="99">
        <v>0</v>
      </c>
      <c r="P210" s="99">
        <v>2600</v>
      </c>
      <c r="Q210" s="100">
        <v>0</v>
      </c>
      <c r="R210" s="75">
        <f t="shared" si="13"/>
        <v>0</v>
      </c>
      <c r="S210" s="75">
        <v>6</v>
      </c>
    </row>
    <row r="211" s="75" customFormat="1" ht="19" customHeight="1" spans="1:19">
      <c r="A211" s="91" t="s">
        <v>4</v>
      </c>
      <c r="B211" s="75" t="s">
        <v>554</v>
      </c>
      <c r="C211" s="75" t="s">
        <v>9</v>
      </c>
      <c r="D211" s="92" t="s">
        <v>586</v>
      </c>
      <c r="E211" s="93" t="s">
        <v>587</v>
      </c>
      <c r="F211" s="94">
        <v>46063</v>
      </c>
      <c r="G211" s="94">
        <v>46093</v>
      </c>
      <c r="H211" s="95">
        <v>4760</v>
      </c>
      <c r="I211" s="93">
        <v>80</v>
      </c>
      <c r="J211" s="92" t="str">
        <f>LOOKUP(I211,{0,31,61,91,181,366,10000},{"0-30天","31-60天","61-90天","91-180天","181-365天","365天以上"})</f>
        <v>61-90天</v>
      </c>
      <c r="K211" s="101" t="s">
        <v>583</v>
      </c>
      <c r="L211" s="97" t="s">
        <v>142</v>
      </c>
      <c r="M211" s="98"/>
      <c r="N211" s="99">
        <v>0</v>
      </c>
      <c r="O211" s="99">
        <v>0</v>
      </c>
      <c r="P211" s="99">
        <v>4760</v>
      </c>
      <c r="Q211" s="100">
        <v>0</v>
      </c>
      <c r="R211" s="75">
        <f t="shared" si="13"/>
        <v>0</v>
      </c>
      <c r="S211" s="75">
        <v>6</v>
      </c>
    </row>
    <row r="212" s="75" customFormat="1" ht="19" customHeight="1" spans="1:19">
      <c r="A212" s="91" t="s">
        <v>4</v>
      </c>
      <c r="B212" s="75" t="s">
        <v>554</v>
      </c>
      <c r="C212" s="75" t="s">
        <v>9</v>
      </c>
      <c r="D212" s="92" t="s">
        <v>588</v>
      </c>
      <c r="E212" s="93" t="s">
        <v>589</v>
      </c>
      <c r="F212" s="94">
        <v>46091</v>
      </c>
      <c r="G212" s="94">
        <v>46121</v>
      </c>
      <c r="H212" s="95">
        <v>7800</v>
      </c>
      <c r="I212" s="93">
        <v>52</v>
      </c>
      <c r="J212" s="92" t="str">
        <f>LOOKUP(I212,{0,31,61,91,181,366,10000},{"0-30天","31-60天","61-90天","91-180天","181-365天","365天以上"})</f>
        <v>31-60天</v>
      </c>
      <c r="K212" s="101" t="s">
        <v>583</v>
      </c>
      <c r="L212" s="97" t="s">
        <v>142</v>
      </c>
      <c r="M212" s="98"/>
      <c r="N212" s="99">
        <v>0</v>
      </c>
      <c r="O212" s="99">
        <v>0</v>
      </c>
      <c r="P212" s="99">
        <v>7800</v>
      </c>
      <c r="Q212" s="100">
        <v>0</v>
      </c>
      <c r="R212" s="75">
        <f t="shared" si="13"/>
        <v>0</v>
      </c>
      <c r="S212" s="75">
        <v>6</v>
      </c>
    </row>
    <row r="213" s="75" customFormat="1" ht="19" customHeight="1" spans="1:19">
      <c r="A213" s="91" t="s">
        <v>4</v>
      </c>
      <c r="B213" s="75" t="s">
        <v>554</v>
      </c>
      <c r="C213" s="75" t="s">
        <v>9</v>
      </c>
      <c r="D213" s="92" t="s">
        <v>590</v>
      </c>
      <c r="E213" s="93" t="s">
        <v>591</v>
      </c>
      <c r="F213" s="94">
        <v>46091</v>
      </c>
      <c r="G213" s="94">
        <v>46121</v>
      </c>
      <c r="H213" s="95">
        <v>10100</v>
      </c>
      <c r="I213" s="93">
        <v>52</v>
      </c>
      <c r="J213" s="92" t="str">
        <f>LOOKUP(I213,{0,31,61,91,181,366,10000},{"0-30天","31-60天","61-90天","91-180天","181-365天","365天以上"})</f>
        <v>31-60天</v>
      </c>
      <c r="K213" s="101" t="s">
        <v>583</v>
      </c>
      <c r="L213" s="97" t="s">
        <v>142</v>
      </c>
      <c r="M213" s="98"/>
      <c r="N213" s="99">
        <v>0</v>
      </c>
      <c r="O213" s="99">
        <v>0</v>
      </c>
      <c r="P213" s="99">
        <v>10100</v>
      </c>
      <c r="Q213" s="100">
        <v>0</v>
      </c>
      <c r="R213" s="75">
        <f t="shared" si="13"/>
        <v>0</v>
      </c>
      <c r="S213" s="75">
        <v>6</v>
      </c>
    </row>
    <row r="214" s="75" customFormat="1" ht="19" customHeight="1" spans="1:19">
      <c r="A214" s="91" t="s">
        <v>4</v>
      </c>
      <c r="B214" s="75" t="s">
        <v>554</v>
      </c>
      <c r="C214" s="75" t="s">
        <v>9</v>
      </c>
      <c r="D214" s="92" t="s">
        <v>592</v>
      </c>
      <c r="E214" s="93" t="s">
        <v>593</v>
      </c>
      <c r="F214" s="94">
        <v>46093</v>
      </c>
      <c r="G214" s="94">
        <v>46123</v>
      </c>
      <c r="H214" s="95">
        <v>2553.6</v>
      </c>
      <c r="I214" s="93">
        <v>50</v>
      </c>
      <c r="J214" s="92" t="str">
        <f>LOOKUP(I214,{0,31,61,91,181,366,10000},{"0-30天","31-60天","61-90天","91-180天","181-365天","365天以上"})</f>
        <v>31-60天</v>
      </c>
      <c r="K214" s="101">
        <v>46231</v>
      </c>
      <c r="L214" s="97" t="s">
        <v>142</v>
      </c>
      <c r="M214" s="98"/>
      <c r="N214" s="99">
        <v>0</v>
      </c>
      <c r="O214" s="99">
        <v>0</v>
      </c>
      <c r="P214" s="99">
        <v>0</v>
      </c>
      <c r="Q214" s="100">
        <v>0</v>
      </c>
      <c r="R214" s="75">
        <f t="shared" si="13"/>
        <v>2553.6</v>
      </c>
      <c r="S214" s="75">
        <f t="shared" ref="S214:S228" si="14">MONTH(K214)</f>
        <v>7</v>
      </c>
    </row>
    <row r="215" s="75" customFormat="1" ht="19" customHeight="1" spans="1:19">
      <c r="A215" s="91" t="s">
        <v>4</v>
      </c>
      <c r="B215" s="75" t="s">
        <v>554</v>
      </c>
      <c r="C215" s="75" t="s">
        <v>9</v>
      </c>
      <c r="D215" s="92" t="s">
        <v>594</v>
      </c>
      <c r="E215" s="93" t="s">
        <v>595</v>
      </c>
      <c r="F215" s="94">
        <v>46119</v>
      </c>
      <c r="G215" s="94">
        <v>46149</v>
      </c>
      <c r="H215" s="95">
        <v>3800</v>
      </c>
      <c r="I215" s="93">
        <v>24</v>
      </c>
      <c r="J215" s="92" t="str">
        <f>LOOKUP(I215,{0,31,61,91,181,366,10000},{"0-30天","31-60天","61-90天","91-180天","181-365天","365天以上"})</f>
        <v>0-30天</v>
      </c>
      <c r="K215" s="101">
        <v>46231</v>
      </c>
      <c r="L215" s="97" t="s">
        <v>142</v>
      </c>
      <c r="M215" s="98"/>
      <c r="N215" s="99">
        <v>0</v>
      </c>
      <c r="O215" s="99">
        <v>0</v>
      </c>
      <c r="P215" s="99">
        <v>0</v>
      </c>
      <c r="Q215" s="100">
        <v>0</v>
      </c>
      <c r="R215" s="75">
        <f t="shared" si="13"/>
        <v>3800</v>
      </c>
      <c r="S215" s="75">
        <f t="shared" si="14"/>
        <v>7</v>
      </c>
    </row>
    <row r="216" s="75" customFormat="1" ht="19" customHeight="1" spans="1:19">
      <c r="A216" s="91" t="s">
        <v>4</v>
      </c>
      <c r="B216" s="75" t="s">
        <v>554</v>
      </c>
      <c r="C216" s="75" t="s">
        <v>9</v>
      </c>
      <c r="D216" s="92" t="s">
        <v>596</v>
      </c>
      <c r="E216" s="93" t="s">
        <v>597</v>
      </c>
      <c r="F216" s="94">
        <v>46119</v>
      </c>
      <c r="G216" s="94">
        <v>46149</v>
      </c>
      <c r="H216" s="95">
        <v>2600</v>
      </c>
      <c r="I216" s="93">
        <v>24</v>
      </c>
      <c r="J216" s="92" t="str">
        <f>LOOKUP(I216,{0,31,61,91,181,366,10000},{"0-30天","31-60天","61-90天","91-180天","181-365天","365天以上"})</f>
        <v>0-30天</v>
      </c>
      <c r="K216" s="101">
        <v>46231</v>
      </c>
      <c r="L216" s="97" t="s">
        <v>142</v>
      </c>
      <c r="M216" s="98"/>
      <c r="N216" s="99">
        <v>0</v>
      </c>
      <c r="O216" s="99">
        <v>0</v>
      </c>
      <c r="P216" s="99">
        <v>0</v>
      </c>
      <c r="Q216" s="100">
        <v>0</v>
      </c>
      <c r="R216" s="75">
        <f t="shared" si="13"/>
        <v>2600</v>
      </c>
      <c r="S216" s="75">
        <f t="shared" si="14"/>
        <v>7</v>
      </c>
    </row>
    <row r="217" s="75" customFormat="1" ht="19" customHeight="1" spans="1:19">
      <c r="A217" s="91" t="s">
        <v>4</v>
      </c>
      <c r="B217" s="75" t="s">
        <v>554</v>
      </c>
      <c r="C217" s="75" t="s">
        <v>9</v>
      </c>
      <c r="D217" s="92" t="s">
        <v>598</v>
      </c>
      <c r="E217" s="93" t="s">
        <v>599</v>
      </c>
      <c r="F217" s="94">
        <v>46119</v>
      </c>
      <c r="G217" s="94">
        <v>46149</v>
      </c>
      <c r="H217" s="95">
        <v>4920</v>
      </c>
      <c r="I217" s="93">
        <v>24</v>
      </c>
      <c r="J217" s="92" t="str">
        <f>LOOKUP(I217,{0,31,61,91,181,366,10000},{"0-30天","31-60天","61-90天","91-180天","181-365天","365天以上"})</f>
        <v>0-30天</v>
      </c>
      <c r="K217" s="101">
        <v>46231</v>
      </c>
      <c r="L217" s="97" t="s">
        <v>142</v>
      </c>
      <c r="M217" s="98"/>
      <c r="N217" s="99">
        <v>0</v>
      </c>
      <c r="O217" s="99">
        <v>0</v>
      </c>
      <c r="P217" s="99">
        <v>0</v>
      </c>
      <c r="Q217" s="100">
        <v>0</v>
      </c>
      <c r="R217" s="75">
        <f t="shared" si="13"/>
        <v>4920</v>
      </c>
      <c r="S217" s="75">
        <f t="shared" si="14"/>
        <v>7</v>
      </c>
    </row>
    <row r="218" s="75" customFormat="1" ht="19" customHeight="1" spans="1:19">
      <c r="A218" s="91" t="s">
        <v>4</v>
      </c>
      <c r="B218" s="75" t="s">
        <v>554</v>
      </c>
      <c r="C218" s="75" t="s">
        <v>23</v>
      </c>
      <c r="D218" s="92" t="s">
        <v>600</v>
      </c>
      <c r="E218" s="93" t="s">
        <v>601</v>
      </c>
      <c r="F218" s="94">
        <v>46136</v>
      </c>
      <c r="G218" s="94">
        <v>46166</v>
      </c>
      <c r="H218" s="95">
        <v>174000</v>
      </c>
      <c r="I218" s="93">
        <v>7</v>
      </c>
      <c r="J218" s="92" t="str">
        <f>LOOKUP(I218,{0,31,61,91,181,366,10000},{"0-30天","31-60天","61-90天","91-180天","181-365天","365天以上"})</f>
        <v>0-30天</v>
      </c>
      <c r="K218" s="101">
        <v>46201</v>
      </c>
      <c r="L218" s="97" t="s">
        <v>142</v>
      </c>
      <c r="M218" s="98"/>
      <c r="N218" s="99">
        <v>0</v>
      </c>
      <c r="O218" s="99">
        <v>174000</v>
      </c>
      <c r="P218" s="99">
        <v>0</v>
      </c>
      <c r="Q218" s="100">
        <v>0</v>
      </c>
      <c r="R218" s="75">
        <f t="shared" si="13"/>
        <v>0</v>
      </c>
      <c r="S218" s="75">
        <f t="shared" si="14"/>
        <v>6</v>
      </c>
    </row>
    <row r="219" s="75" customFormat="1" ht="19" customHeight="1" spans="1:19">
      <c r="A219" s="91" t="s">
        <v>4</v>
      </c>
      <c r="B219" s="75" t="s">
        <v>554</v>
      </c>
      <c r="C219" s="75" t="s">
        <v>22</v>
      </c>
      <c r="D219" s="92" t="s">
        <v>602</v>
      </c>
      <c r="E219" s="93" t="s">
        <v>603</v>
      </c>
      <c r="F219" s="94">
        <v>46141</v>
      </c>
      <c r="G219" s="94">
        <v>46159</v>
      </c>
      <c r="H219" s="95">
        <v>19400</v>
      </c>
      <c r="I219" s="93">
        <v>14</v>
      </c>
      <c r="J219" s="92" t="str">
        <f>LOOKUP(I219,{0,31,61,91,181,366,10000},{"0-30天","31-60天","61-90天","91-180天","181-365天","365天以上"})</f>
        <v>0-30天</v>
      </c>
      <c r="K219" s="101">
        <v>46201</v>
      </c>
      <c r="L219" s="97" t="s">
        <v>142</v>
      </c>
      <c r="M219" s="98"/>
      <c r="N219" s="99">
        <v>19400</v>
      </c>
      <c r="O219" s="99">
        <v>0</v>
      </c>
      <c r="P219" s="99">
        <v>0</v>
      </c>
      <c r="Q219" s="100">
        <v>0</v>
      </c>
      <c r="R219" s="75">
        <f t="shared" si="13"/>
        <v>0</v>
      </c>
      <c r="S219" s="75">
        <f t="shared" si="14"/>
        <v>6</v>
      </c>
    </row>
    <row r="220" s="75" customFormat="1" ht="19" customHeight="1" spans="1:19">
      <c r="A220" s="91" t="s">
        <v>4</v>
      </c>
      <c r="B220" s="75" t="s">
        <v>554</v>
      </c>
      <c r="C220" s="75" t="s">
        <v>22</v>
      </c>
      <c r="D220" s="92" t="s">
        <v>604</v>
      </c>
      <c r="E220" s="93" t="s">
        <v>605</v>
      </c>
      <c r="F220" s="94">
        <v>46141</v>
      </c>
      <c r="G220" s="94">
        <v>46159</v>
      </c>
      <c r="H220" s="95">
        <v>3900</v>
      </c>
      <c r="I220" s="93">
        <v>14</v>
      </c>
      <c r="J220" s="92" t="str">
        <f>LOOKUP(I220,{0,31,61,91,181,366,10000},{"0-30天","31-60天","61-90天","91-180天","181-365天","365天以上"})</f>
        <v>0-30天</v>
      </c>
      <c r="K220" s="101">
        <v>46201</v>
      </c>
      <c r="L220" s="97" t="s">
        <v>142</v>
      </c>
      <c r="M220" s="98"/>
      <c r="N220" s="99">
        <v>3900</v>
      </c>
      <c r="O220" s="99">
        <v>0</v>
      </c>
      <c r="P220" s="99">
        <v>0</v>
      </c>
      <c r="Q220" s="100">
        <v>0</v>
      </c>
      <c r="R220" s="75">
        <f t="shared" si="13"/>
        <v>0</v>
      </c>
      <c r="S220" s="75">
        <f t="shared" si="14"/>
        <v>6</v>
      </c>
    </row>
    <row r="221" s="75" customFormat="1" ht="19" customHeight="1" spans="1:19">
      <c r="A221" s="91" t="s">
        <v>4</v>
      </c>
      <c r="B221" s="75" t="s">
        <v>554</v>
      </c>
      <c r="C221" s="75" t="s">
        <v>10</v>
      </c>
      <c r="D221" s="92" t="s">
        <v>606</v>
      </c>
      <c r="E221" s="93" t="s">
        <v>607</v>
      </c>
      <c r="F221" s="94">
        <v>45994</v>
      </c>
      <c r="G221" s="94">
        <v>46024</v>
      </c>
      <c r="H221" s="95">
        <v>9170</v>
      </c>
      <c r="I221" s="93">
        <v>149</v>
      </c>
      <c r="J221" s="92" t="str">
        <f>LOOKUP(I221,{0,31,61,91,181,366,10000},{"0-30天","31-60天","61-90天","91-180天","181-365天","365天以上"})</f>
        <v>91-180天</v>
      </c>
      <c r="K221" s="101">
        <v>46201</v>
      </c>
      <c r="L221" s="97" t="s">
        <v>142</v>
      </c>
      <c r="M221" s="98"/>
      <c r="N221" s="99">
        <v>0</v>
      </c>
      <c r="O221" s="99">
        <v>0</v>
      </c>
      <c r="P221" s="99">
        <v>0</v>
      </c>
      <c r="Q221" s="95">
        <v>9170</v>
      </c>
      <c r="R221" s="75">
        <f t="shared" si="13"/>
        <v>0</v>
      </c>
      <c r="S221" s="75">
        <f t="shared" si="14"/>
        <v>6</v>
      </c>
    </row>
    <row r="222" s="75" customFormat="1" ht="19" customHeight="1" spans="1:19">
      <c r="A222" s="91" t="s">
        <v>4</v>
      </c>
      <c r="B222" s="75" t="s">
        <v>554</v>
      </c>
      <c r="C222" s="75" t="s">
        <v>10</v>
      </c>
      <c r="D222" s="92" t="s">
        <v>608</v>
      </c>
      <c r="E222" s="93" t="s">
        <v>609</v>
      </c>
      <c r="F222" s="94">
        <v>45994</v>
      </c>
      <c r="G222" s="94">
        <v>46024</v>
      </c>
      <c r="H222" s="95">
        <v>780</v>
      </c>
      <c r="I222" s="93">
        <v>149</v>
      </c>
      <c r="J222" s="92" t="str">
        <f>LOOKUP(I222,{0,31,61,91,181,366,10000},{"0-30天","31-60天","61-90天","91-180天","181-365天","365天以上"})</f>
        <v>91-180天</v>
      </c>
      <c r="K222" s="101">
        <v>46201</v>
      </c>
      <c r="L222" s="97" t="s">
        <v>142</v>
      </c>
      <c r="M222" s="98"/>
      <c r="N222" s="99">
        <v>0</v>
      </c>
      <c r="O222" s="99">
        <v>0</v>
      </c>
      <c r="P222" s="99">
        <v>0</v>
      </c>
      <c r="Q222" s="95">
        <v>780</v>
      </c>
      <c r="R222" s="75">
        <f t="shared" si="13"/>
        <v>0</v>
      </c>
      <c r="S222" s="75">
        <f t="shared" si="14"/>
        <v>6</v>
      </c>
    </row>
    <row r="223" s="75" customFormat="1" ht="19" customHeight="1" spans="1:19">
      <c r="A223" s="91" t="s">
        <v>4</v>
      </c>
      <c r="B223" s="75" t="s">
        <v>554</v>
      </c>
      <c r="C223" s="75" t="s">
        <v>10</v>
      </c>
      <c r="D223" s="92" t="s">
        <v>610</v>
      </c>
      <c r="E223" s="93" t="s">
        <v>611</v>
      </c>
      <c r="F223" s="94">
        <v>46007</v>
      </c>
      <c r="G223" s="94">
        <v>46037</v>
      </c>
      <c r="H223" s="95">
        <v>22925</v>
      </c>
      <c r="I223" s="93">
        <v>136</v>
      </c>
      <c r="J223" s="92" t="str">
        <f>LOOKUP(I223,{0,31,61,91,181,366,10000},{"0-30天","31-60天","61-90天","91-180天","181-365天","365天以上"})</f>
        <v>91-180天</v>
      </c>
      <c r="K223" s="101">
        <v>46201</v>
      </c>
      <c r="L223" s="97" t="s">
        <v>142</v>
      </c>
      <c r="M223" s="98"/>
      <c r="N223" s="99">
        <v>0</v>
      </c>
      <c r="O223" s="99">
        <v>0</v>
      </c>
      <c r="P223" s="99">
        <v>0</v>
      </c>
      <c r="Q223" s="95">
        <v>22925</v>
      </c>
      <c r="R223" s="75">
        <f t="shared" si="13"/>
        <v>0</v>
      </c>
      <c r="S223" s="75">
        <f t="shared" si="14"/>
        <v>6</v>
      </c>
    </row>
    <row r="224" s="75" customFormat="1" ht="19" customHeight="1" spans="1:19">
      <c r="A224" s="91" t="s">
        <v>4</v>
      </c>
      <c r="B224" s="75" t="s">
        <v>554</v>
      </c>
      <c r="C224" s="75" t="s">
        <v>10</v>
      </c>
      <c r="D224" s="92" t="s">
        <v>612</v>
      </c>
      <c r="E224" s="93" t="s">
        <v>613</v>
      </c>
      <c r="F224" s="94">
        <v>46042</v>
      </c>
      <c r="G224" s="94">
        <v>46072</v>
      </c>
      <c r="H224" s="95">
        <v>66170</v>
      </c>
      <c r="I224" s="93">
        <v>101</v>
      </c>
      <c r="J224" s="92" t="str">
        <f>LOOKUP(I224,{0,31,61,91,181,366,10000},{"0-30天","31-60天","61-90天","91-180天","181-365天","365天以上"})</f>
        <v>91-180天</v>
      </c>
      <c r="K224" s="101">
        <v>46201</v>
      </c>
      <c r="L224" s="97" t="s">
        <v>142</v>
      </c>
      <c r="M224" s="98"/>
      <c r="N224" s="99">
        <v>0</v>
      </c>
      <c r="O224" s="99">
        <v>0</v>
      </c>
      <c r="P224" s="99">
        <v>0</v>
      </c>
      <c r="Q224" s="95">
        <v>66170</v>
      </c>
      <c r="R224" s="75">
        <f t="shared" si="13"/>
        <v>0</v>
      </c>
      <c r="S224" s="75">
        <f t="shared" si="14"/>
        <v>6</v>
      </c>
    </row>
    <row r="225" s="75" customFormat="1" ht="19" customHeight="1" spans="1:19">
      <c r="A225" s="91" t="s">
        <v>4</v>
      </c>
      <c r="B225" s="75" t="s">
        <v>554</v>
      </c>
      <c r="C225" s="75" t="s">
        <v>10</v>
      </c>
      <c r="D225" s="92" t="s">
        <v>614</v>
      </c>
      <c r="E225" s="93" t="s">
        <v>615</v>
      </c>
      <c r="F225" s="94">
        <v>46057</v>
      </c>
      <c r="G225" s="94">
        <v>46120</v>
      </c>
      <c r="H225" s="95">
        <v>14000</v>
      </c>
      <c r="I225" s="93">
        <v>53</v>
      </c>
      <c r="J225" s="92" t="str">
        <f>LOOKUP(I225,{0,31,61,91,181,366,10000},{"0-30天","31-60天","61-90天","91-180天","181-365天","365天以上"})</f>
        <v>31-60天</v>
      </c>
      <c r="K225" s="101">
        <v>46201</v>
      </c>
      <c r="L225" s="97" t="s">
        <v>142</v>
      </c>
      <c r="M225" s="98"/>
      <c r="N225" s="99">
        <v>0</v>
      </c>
      <c r="O225" s="99">
        <v>0</v>
      </c>
      <c r="P225" s="99">
        <v>0</v>
      </c>
      <c r="Q225" s="100">
        <v>0</v>
      </c>
      <c r="R225" s="75">
        <f t="shared" si="13"/>
        <v>14000</v>
      </c>
      <c r="S225" s="75">
        <f t="shared" si="14"/>
        <v>6</v>
      </c>
    </row>
    <row r="226" s="75" customFormat="1" ht="19" customHeight="1" spans="1:19">
      <c r="A226" s="91" t="s">
        <v>4</v>
      </c>
      <c r="B226" s="75" t="s">
        <v>554</v>
      </c>
      <c r="C226" s="75" t="s">
        <v>10</v>
      </c>
      <c r="D226" s="92" t="s">
        <v>616</v>
      </c>
      <c r="E226" s="93" t="s">
        <v>617</v>
      </c>
      <c r="F226" s="94">
        <v>46059</v>
      </c>
      <c r="G226" s="94">
        <v>46122</v>
      </c>
      <c r="H226" s="95">
        <v>33500</v>
      </c>
      <c r="I226" s="93">
        <v>51</v>
      </c>
      <c r="J226" s="92" t="str">
        <f>LOOKUP(I226,{0,31,61,91,181,366,10000},{"0-30天","31-60天","61-90天","91-180天","181-365天","365天以上"})</f>
        <v>31-60天</v>
      </c>
      <c r="K226" s="101">
        <v>46201</v>
      </c>
      <c r="L226" s="97" t="s">
        <v>142</v>
      </c>
      <c r="M226" s="98"/>
      <c r="N226" s="99">
        <v>0</v>
      </c>
      <c r="O226" s="99">
        <v>0</v>
      </c>
      <c r="P226" s="99">
        <v>0</v>
      </c>
      <c r="Q226" s="100">
        <v>0</v>
      </c>
      <c r="R226" s="75">
        <f t="shared" si="13"/>
        <v>33500</v>
      </c>
      <c r="S226" s="75">
        <f t="shared" si="14"/>
        <v>6</v>
      </c>
    </row>
    <row r="227" s="75" customFormat="1" ht="19" customHeight="1" spans="1:19">
      <c r="A227" s="91" t="s">
        <v>4</v>
      </c>
      <c r="B227" s="75" t="s">
        <v>554</v>
      </c>
      <c r="C227" s="75" t="s">
        <v>5</v>
      </c>
      <c r="D227" s="92" t="s">
        <v>618</v>
      </c>
      <c r="E227" s="93" t="s">
        <v>619</v>
      </c>
      <c r="F227" s="94">
        <v>46055</v>
      </c>
      <c r="G227" s="94">
        <v>46148</v>
      </c>
      <c r="H227" s="95">
        <v>362000</v>
      </c>
      <c r="I227" s="93">
        <v>25</v>
      </c>
      <c r="J227" s="92" t="str">
        <f>LOOKUP(I227,{0,31,61,91,181,366,10000},{"0-30天","31-60天","61-90天","91-180天","181-365天","365天以上"})</f>
        <v>0-30天</v>
      </c>
      <c r="K227" s="101" t="s">
        <v>393</v>
      </c>
      <c r="L227" s="97" t="s">
        <v>138</v>
      </c>
      <c r="M227" s="98" t="s">
        <v>620</v>
      </c>
      <c r="N227" s="99">
        <v>0</v>
      </c>
      <c r="O227" s="99">
        <v>0</v>
      </c>
      <c r="P227" s="99">
        <v>0</v>
      </c>
      <c r="Q227" s="100">
        <v>0</v>
      </c>
      <c r="R227" s="75">
        <f t="shared" si="13"/>
        <v>362000</v>
      </c>
      <c r="S227" s="75" t="e">
        <f t="shared" si="14"/>
        <v>#VALUE!</v>
      </c>
    </row>
    <row r="228" s="75" customFormat="1" ht="19" customHeight="1" spans="1:19">
      <c r="A228" s="91" t="s">
        <v>4</v>
      </c>
      <c r="B228" s="75" t="s">
        <v>554</v>
      </c>
      <c r="C228" s="75" t="s">
        <v>6</v>
      </c>
      <c r="D228" s="92" t="s">
        <v>621</v>
      </c>
      <c r="E228" s="93" t="s">
        <v>622</v>
      </c>
      <c r="F228" s="94">
        <v>45994</v>
      </c>
      <c r="G228" s="94">
        <v>46087</v>
      </c>
      <c r="H228" s="95">
        <v>327628.8</v>
      </c>
      <c r="I228" s="93">
        <v>86</v>
      </c>
      <c r="J228" s="92" t="str">
        <f>LOOKUP(I228,{0,31,61,91,181,366,10000},{"0-30天","31-60天","61-90天","91-180天","181-365天","365天以上"})</f>
        <v>61-90天</v>
      </c>
      <c r="K228" s="101">
        <v>46231</v>
      </c>
      <c r="L228" s="97" t="s">
        <v>142</v>
      </c>
      <c r="M228" s="98"/>
      <c r="N228" s="99">
        <v>0</v>
      </c>
      <c r="O228" s="99">
        <v>0</v>
      </c>
      <c r="P228" s="99">
        <v>0</v>
      </c>
      <c r="Q228" s="100">
        <v>0</v>
      </c>
      <c r="R228" s="75">
        <f t="shared" si="13"/>
        <v>327628.8</v>
      </c>
      <c r="S228" s="75">
        <f t="shared" si="14"/>
        <v>7</v>
      </c>
    </row>
    <row r="229" s="75" customFormat="1" ht="19" customHeight="1" spans="1:19">
      <c r="A229" s="91" t="s">
        <v>4</v>
      </c>
      <c r="B229" s="75" t="s">
        <v>554</v>
      </c>
      <c r="C229" s="75" t="s">
        <v>6</v>
      </c>
      <c r="D229" s="92" t="s">
        <v>623</v>
      </c>
      <c r="E229" s="93" t="s">
        <v>624</v>
      </c>
      <c r="F229" s="94">
        <v>46007</v>
      </c>
      <c r="G229" s="94">
        <v>46100</v>
      </c>
      <c r="H229" s="95">
        <v>13500</v>
      </c>
      <c r="I229" s="93">
        <v>73</v>
      </c>
      <c r="J229" s="92" t="str">
        <f>LOOKUP(I229,{0,31,61,91,181,366,10000},{"0-30天","31-60天","61-90天","91-180天","181-365天","365天以上"})</f>
        <v>61-90天</v>
      </c>
      <c r="K229" s="96" t="s">
        <v>583</v>
      </c>
      <c r="L229" s="97" t="s">
        <v>142</v>
      </c>
      <c r="M229" s="98"/>
      <c r="N229" s="99">
        <v>13500</v>
      </c>
      <c r="O229" s="99">
        <v>0</v>
      </c>
      <c r="P229" s="99">
        <v>0</v>
      </c>
      <c r="Q229" s="100">
        <v>0</v>
      </c>
      <c r="R229" s="75">
        <f t="shared" si="13"/>
        <v>0</v>
      </c>
      <c r="S229" s="75">
        <v>6</v>
      </c>
    </row>
    <row r="230" s="75" customFormat="1" ht="19" customHeight="1" spans="1:19">
      <c r="A230" s="91" t="s">
        <v>4</v>
      </c>
      <c r="B230" s="75" t="s">
        <v>625</v>
      </c>
      <c r="C230" s="75" t="s">
        <v>14</v>
      </c>
      <c r="D230" s="92" t="s">
        <v>626</v>
      </c>
      <c r="E230" s="93" t="s">
        <v>627</v>
      </c>
      <c r="F230" s="94">
        <v>46112</v>
      </c>
      <c r="G230" s="94">
        <v>46142</v>
      </c>
      <c r="H230" s="95">
        <v>26200</v>
      </c>
      <c r="I230" s="93">
        <v>31</v>
      </c>
      <c r="J230" s="92" t="str">
        <f>LOOKUP(I230,{0,31,61,91,181,366,10000},{"0-30天","31-60天","61-90天","91-180天","181-365天","365天以上"})</f>
        <v>31-60天</v>
      </c>
      <c r="K230" s="101">
        <v>46203</v>
      </c>
      <c r="L230" s="97" t="s">
        <v>142</v>
      </c>
      <c r="M230" s="98" t="s">
        <v>628</v>
      </c>
      <c r="N230" s="99">
        <v>0</v>
      </c>
      <c r="O230" s="99">
        <v>0</v>
      </c>
      <c r="P230" s="99">
        <v>0</v>
      </c>
      <c r="Q230" s="100">
        <v>0</v>
      </c>
      <c r="R230" s="75">
        <f t="shared" si="13"/>
        <v>26200</v>
      </c>
      <c r="S230" s="75">
        <f t="shared" ref="S230:S239" si="15">MONTH(K230)</f>
        <v>6</v>
      </c>
    </row>
    <row r="231" s="75" customFormat="1" ht="19" customHeight="1" spans="1:19">
      <c r="A231" s="91" t="s">
        <v>4</v>
      </c>
      <c r="B231" s="75" t="s">
        <v>625</v>
      </c>
      <c r="C231" s="75" t="s">
        <v>14</v>
      </c>
      <c r="D231" s="92" t="s">
        <v>629</v>
      </c>
      <c r="E231" s="93" t="s">
        <v>630</v>
      </c>
      <c r="F231" s="94">
        <v>46119</v>
      </c>
      <c r="G231" s="94">
        <v>46149</v>
      </c>
      <c r="H231" s="95">
        <v>108100</v>
      </c>
      <c r="I231" s="93">
        <v>24</v>
      </c>
      <c r="J231" s="92" t="str">
        <f>LOOKUP(I231,{0,31,61,91,181,366,10000},{"0-30天","31-60天","61-90天","91-180天","181-365天","365天以上"})</f>
        <v>0-30天</v>
      </c>
      <c r="K231" s="101">
        <v>46203</v>
      </c>
      <c r="L231" s="97" t="s">
        <v>142</v>
      </c>
      <c r="M231" s="98" t="s">
        <v>628</v>
      </c>
      <c r="N231" s="99">
        <v>0</v>
      </c>
      <c r="O231" s="99">
        <v>0</v>
      </c>
      <c r="P231" s="99">
        <v>0</v>
      </c>
      <c r="Q231" s="100">
        <v>108100</v>
      </c>
      <c r="R231" s="75">
        <f t="shared" si="13"/>
        <v>0</v>
      </c>
      <c r="S231" s="75">
        <f t="shared" si="15"/>
        <v>6</v>
      </c>
    </row>
    <row r="232" s="75" customFormat="1" ht="19" customHeight="1" spans="1:19">
      <c r="A232" s="91" t="s">
        <v>4</v>
      </c>
      <c r="B232" s="75" t="s">
        <v>625</v>
      </c>
      <c r="C232" s="75" t="s">
        <v>14</v>
      </c>
      <c r="D232" s="92" t="s">
        <v>631</v>
      </c>
      <c r="E232" s="93" t="s">
        <v>632</v>
      </c>
      <c r="F232" s="94">
        <v>46119</v>
      </c>
      <c r="G232" s="94">
        <v>46149</v>
      </c>
      <c r="H232" s="95">
        <v>1970</v>
      </c>
      <c r="I232" s="93">
        <v>24</v>
      </c>
      <c r="J232" s="92" t="str">
        <f>LOOKUP(I232,{0,31,61,91,181,366,10000},{"0-30天","31-60天","61-90天","91-180天","181-365天","365天以上"})</f>
        <v>0-30天</v>
      </c>
      <c r="K232" s="101">
        <v>46203</v>
      </c>
      <c r="L232" s="97" t="s">
        <v>142</v>
      </c>
      <c r="M232" s="98" t="s">
        <v>628</v>
      </c>
      <c r="N232" s="99">
        <v>0</v>
      </c>
      <c r="O232" s="99">
        <v>0</v>
      </c>
      <c r="P232" s="99">
        <v>0</v>
      </c>
      <c r="Q232" s="100">
        <v>1970</v>
      </c>
      <c r="R232" s="75">
        <f t="shared" si="13"/>
        <v>0</v>
      </c>
      <c r="S232" s="75">
        <f t="shared" si="15"/>
        <v>6</v>
      </c>
    </row>
    <row r="233" s="75" customFormat="1" ht="19" customHeight="1" spans="1:19">
      <c r="A233" s="91" t="s">
        <v>4</v>
      </c>
      <c r="B233" s="75" t="s">
        <v>625</v>
      </c>
      <c r="C233" s="75" t="s">
        <v>14</v>
      </c>
      <c r="D233" s="92" t="s">
        <v>633</v>
      </c>
      <c r="E233" s="93" t="s">
        <v>634</v>
      </c>
      <c r="F233" s="94">
        <v>46136</v>
      </c>
      <c r="G233" s="94">
        <v>46166</v>
      </c>
      <c r="H233" s="95">
        <v>4120</v>
      </c>
      <c r="I233" s="93">
        <v>7</v>
      </c>
      <c r="J233" s="92" t="str">
        <f>LOOKUP(I233,{0,31,61,91,181,366,10000},{"0-30天","31-60天","61-90天","91-180天","181-365天","365天以上"})</f>
        <v>0-30天</v>
      </c>
      <c r="K233" s="101">
        <v>46203</v>
      </c>
      <c r="L233" s="97" t="s">
        <v>142</v>
      </c>
      <c r="M233" s="98" t="s">
        <v>628</v>
      </c>
      <c r="N233" s="99">
        <v>0</v>
      </c>
      <c r="O233" s="99">
        <v>0</v>
      </c>
      <c r="P233" s="99">
        <v>0</v>
      </c>
      <c r="Q233" s="100">
        <v>4120</v>
      </c>
      <c r="R233" s="75">
        <f t="shared" si="13"/>
        <v>0</v>
      </c>
      <c r="S233" s="75">
        <f t="shared" si="15"/>
        <v>6</v>
      </c>
    </row>
    <row r="234" s="75" customFormat="1" ht="19" customHeight="1" spans="1:19">
      <c r="A234" s="91" t="s">
        <v>4</v>
      </c>
      <c r="B234" s="75" t="s">
        <v>625</v>
      </c>
      <c r="C234" s="75" t="s">
        <v>14</v>
      </c>
      <c r="D234" s="92" t="s">
        <v>635</v>
      </c>
      <c r="E234" s="93" t="s">
        <v>636</v>
      </c>
      <c r="F234" s="94">
        <v>46139</v>
      </c>
      <c r="G234" s="94">
        <v>46169</v>
      </c>
      <c r="H234" s="95">
        <v>10640</v>
      </c>
      <c r="I234" s="93">
        <v>4</v>
      </c>
      <c r="J234" s="92" t="str">
        <f>LOOKUP(I234,{0,31,61,91,181,366,10000},{"0-30天","31-60天","61-90天","91-180天","181-365天","365天以上"})</f>
        <v>0-30天</v>
      </c>
      <c r="K234" s="101">
        <v>46203</v>
      </c>
      <c r="L234" s="97" t="s">
        <v>142</v>
      </c>
      <c r="M234" s="98" t="s">
        <v>628</v>
      </c>
      <c r="N234" s="99">
        <v>0</v>
      </c>
      <c r="O234" s="99">
        <v>0</v>
      </c>
      <c r="P234" s="99">
        <v>0</v>
      </c>
      <c r="Q234" s="100">
        <v>10640</v>
      </c>
      <c r="R234" s="75">
        <f t="shared" si="13"/>
        <v>0</v>
      </c>
      <c r="S234" s="75">
        <f t="shared" si="15"/>
        <v>6</v>
      </c>
    </row>
    <row r="235" s="75" customFormat="1" ht="19" customHeight="1" spans="1:19">
      <c r="A235" s="91" t="s">
        <v>4</v>
      </c>
      <c r="B235" s="75" t="s">
        <v>625</v>
      </c>
      <c r="C235" s="75" t="s">
        <v>19</v>
      </c>
      <c r="D235" s="92" t="s">
        <v>637</v>
      </c>
      <c r="E235" s="93" t="s">
        <v>638</v>
      </c>
      <c r="F235" s="94">
        <v>46105</v>
      </c>
      <c r="G235" s="94">
        <v>46135</v>
      </c>
      <c r="H235" s="95">
        <v>9100</v>
      </c>
      <c r="I235" s="93">
        <v>38</v>
      </c>
      <c r="J235" s="92" t="str">
        <f>LOOKUP(I235,{0,31,61,91,181,366,10000},{"0-30天","31-60天","61-90天","91-180天","181-365天","365天以上"})</f>
        <v>31-60天</v>
      </c>
      <c r="K235" s="101">
        <v>46213</v>
      </c>
      <c r="L235" s="97" t="s">
        <v>142</v>
      </c>
      <c r="M235" s="98" t="s">
        <v>628</v>
      </c>
      <c r="N235" s="99">
        <v>0</v>
      </c>
      <c r="O235" s="99">
        <v>0</v>
      </c>
      <c r="P235" s="99">
        <v>0</v>
      </c>
      <c r="Q235" s="100">
        <v>0</v>
      </c>
      <c r="R235" s="75">
        <f t="shared" si="13"/>
        <v>9100</v>
      </c>
      <c r="S235" s="75">
        <f t="shared" si="15"/>
        <v>7</v>
      </c>
    </row>
    <row r="236" s="75" customFormat="1" ht="19" customHeight="1" spans="1:19">
      <c r="A236" s="91" t="s">
        <v>4</v>
      </c>
      <c r="B236" s="75" t="s">
        <v>625</v>
      </c>
      <c r="C236" s="75" t="s">
        <v>16</v>
      </c>
      <c r="D236" s="92" t="s">
        <v>639</v>
      </c>
      <c r="E236" s="93" t="s">
        <v>640</v>
      </c>
      <c r="F236" s="94">
        <v>46108</v>
      </c>
      <c r="G236" s="94">
        <v>46171</v>
      </c>
      <c r="H236" s="95">
        <v>21120</v>
      </c>
      <c r="I236" s="93">
        <v>2</v>
      </c>
      <c r="J236" s="92" t="str">
        <f>LOOKUP(I236,{0,31,61,91,181,366,10000},{"0-30天","31-60天","61-90天","91-180天","181-365天","365天以上"})</f>
        <v>0-30天</v>
      </c>
      <c r="K236" s="101">
        <v>46213</v>
      </c>
      <c r="L236" s="97" t="s">
        <v>142</v>
      </c>
      <c r="M236" s="98" t="s">
        <v>628</v>
      </c>
      <c r="N236" s="99">
        <v>0</v>
      </c>
      <c r="O236" s="99">
        <v>0</v>
      </c>
      <c r="P236" s="99">
        <v>0</v>
      </c>
      <c r="Q236" s="100">
        <v>0</v>
      </c>
      <c r="R236" s="75">
        <f t="shared" si="13"/>
        <v>21120</v>
      </c>
      <c r="S236" s="75">
        <f t="shared" si="15"/>
        <v>7</v>
      </c>
    </row>
    <row r="237" s="75" customFormat="1" ht="19" customHeight="1" spans="1:19">
      <c r="A237" s="91" t="s">
        <v>4</v>
      </c>
      <c r="B237" s="75" t="s">
        <v>625</v>
      </c>
      <c r="C237" s="75" t="s">
        <v>7</v>
      </c>
      <c r="D237" s="92" t="s">
        <v>641</v>
      </c>
      <c r="E237" s="93" t="s">
        <v>642</v>
      </c>
      <c r="F237" s="94">
        <v>46085</v>
      </c>
      <c r="G237" s="94">
        <v>46148</v>
      </c>
      <c r="H237" s="95">
        <v>30000</v>
      </c>
      <c r="I237" s="93">
        <v>25</v>
      </c>
      <c r="J237" s="92" t="str">
        <f>LOOKUP(I237,{0,31,61,91,181,366,10000},{"0-30天","31-60天","61-90天","91-180天","181-365天","365天以上"})</f>
        <v>0-30天</v>
      </c>
      <c r="K237" s="101">
        <v>46203</v>
      </c>
      <c r="L237" s="97" t="s">
        <v>142</v>
      </c>
      <c r="M237" s="98" t="s">
        <v>628</v>
      </c>
      <c r="N237" s="99">
        <v>0</v>
      </c>
      <c r="O237" s="99">
        <v>0</v>
      </c>
      <c r="P237" s="99">
        <v>0</v>
      </c>
      <c r="Q237" s="100">
        <v>0</v>
      </c>
      <c r="R237" s="75">
        <f t="shared" si="13"/>
        <v>30000</v>
      </c>
      <c r="S237" s="75">
        <f t="shared" si="15"/>
        <v>6</v>
      </c>
    </row>
    <row r="238" s="75" customFormat="1" ht="19" customHeight="1" spans="1:19">
      <c r="A238" s="91" t="s">
        <v>4</v>
      </c>
      <c r="B238" s="75" t="s">
        <v>625</v>
      </c>
      <c r="C238" s="75" t="s">
        <v>7</v>
      </c>
      <c r="D238" s="92" t="s">
        <v>643</v>
      </c>
      <c r="E238" s="93" t="s">
        <v>644</v>
      </c>
      <c r="F238" s="94">
        <v>46097</v>
      </c>
      <c r="G238" s="94">
        <v>46160</v>
      </c>
      <c r="H238" s="95">
        <v>6400</v>
      </c>
      <c r="I238" s="93">
        <v>13</v>
      </c>
      <c r="J238" s="92" t="str">
        <f>LOOKUP(I238,{0,31,61,91,181,366,10000},{"0-30天","31-60天","61-90天","91-180天","181-365天","365天以上"})</f>
        <v>0-30天</v>
      </c>
      <c r="K238" s="101">
        <v>46203</v>
      </c>
      <c r="L238" s="97" t="s">
        <v>142</v>
      </c>
      <c r="M238" s="98" t="s">
        <v>628</v>
      </c>
      <c r="N238" s="99">
        <v>0</v>
      </c>
      <c r="O238" s="99">
        <v>0</v>
      </c>
      <c r="P238" s="99">
        <v>0</v>
      </c>
      <c r="Q238" s="100">
        <v>0</v>
      </c>
      <c r="R238" s="75">
        <f t="shared" si="13"/>
        <v>6400</v>
      </c>
      <c r="S238" s="75">
        <f t="shared" si="15"/>
        <v>6</v>
      </c>
    </row>
    <row r="239" s="75" customFormat="1" ht="19" customHeight="1" spans="1:19">
      <c r="A239" s="91" t="s">
        <v>4</v>
      </c>
      <c r="B239" s="75" t="s">
        <v>625</v>
      </c>
      <c r="C239" s="75" t="s">
        <v>7</v>
      </c>
      <c r="D239" s="92" t="s">
        <v>645</v>
      </c>
      <c r="E239" s="93" t="s">
        <v>646</v>
      </c>
      <c r="F239" s="94">
        <v>46106</v>
      </c>
      <c r="G239" s="94">
        <v>46169</v>
      </c>
      <c r="H239" s="95">
        <v>280000</v>
      </c>
      <c r="I239" s="93">
        <v>4</v>
      </c>
      <c r="J239" s="92" t="str">
        <f>LOOKUP(I239,{0,31,61,91,181,366,10000},{"0-30天","31-60天","61-90天","91-180天","181-365天","365天以上"})</f>
        <v>0-30天</v>
      </c>
      <c r="K239" s="101">
        <v>46203</v>
      </c>
      <c r="L239" s="97" t="s">
        <v>142</v>
      </c>
      <c r="M239" s="98" t="s">
        <v>628</v>
      </c>
      <c r="N239" s="99">
        <v>0</v>
      </c>
      <c r="O239" s="99">
        <v>0</v>
      </c>
      <c r="P239" s="99">
        <v>0</v>
      </c>
      <c r="Q239" s="100">
        <v>0</v>
      </c>
      <c r="R239" s="75">
        <f t="shared" si="13"/>
        <v>280000</v>
      </c>
      <c r="S239" s="75">
        <f t="shared" si="15"/>
        <v>6</v>
      </c>
    </row>
    <row r="240" s="75" customFormat="1" ht="19" customHeight="1" spans="1:19">
      <c r="A240" s="91" t="s">
        <v>4</v>
      </c>
      <c r="B240" s="75" t="s">
        <v>625</v>
      </c>
      <c r="C240" s="75" t="s">
        <v>11</v>
      </c>
      <c r="D240" s="92" t="s">
        <v>647</v>
      </c>
      <c r="E240" s="93" t="s">
        <v>648</v>
      </c>
      <c r="F240" s="94">
        <v>45817</v>
      </c>
      <c r="G240" s="94">
        <v>45880</v>
      </c>
      <c r="H240" s="95">
        <v>4000</v>
      </c>
      <c r="I240" s="93">
        <v>293</v>
      </c>
      <c r="J240" s="92" t="str">
        <f>LOOKUP(I240,{0,31,61,91,181,366,10000},{"0-30天","31-60天","61-90天","91-180天","181-365天","365天以上"})</f>
        <v>181-365天</v>
      </c>
      <c r="K240" s="101">
        <v>46203</v>
      </c>
      <c r="L240" s="97" t="s">
        <v>142</v>
      </c>
      <c r="M240" s="98" t="s">
        <v>628</v>
      </c>
      <c r="N240" s="99">
        <v>0</v>
      </c>
      <c r="O240" s="99">
        <v>0</v>
      </c>
      <c r="P240" s="99">
        <v>4000</v>
      </c>
      <c r="Q240" s="100">
        <v>0</v>
      </c>
      <c r="R240" s="75">
        <f t="shared" si="13"/>
        <v>0</v>
      </c>
      <c r="S240" s="75">
        <v>6</v>
      </c>
    </row>
    <row r="241" s="75" customFormat="1" ht="19" customHeight="1" spans="1:19">
      <c r="A241" s="91" t="s">
        <v>4</v>
      </c>
      <c r="B241" s="75" t="s">
        <v>625</v>
      </c>
      <c r="C241" s="75" t="s">
        <v>11</v>
      </c>
      <c r="D241" s="92" t="s">
        <v>649</v>
      </c>
      <c r="E241" s="93" t="s">
        <v>650</v>
      </c>
      <c r="F241" s="94">
        <v>45870</v>
      </c>
      <c r="G241" s="94">
        <v>45933</v>
      </c>
      <c r="H241" s="95">
        <v>2200</v>
      </c>
      <c r="I241" s="93">
        <v>240</v>
      </c>
      <c r="J241" s="92" t="str">
        <f>LOOKUP(I241,{0,31,61,91,181,366,10000},{"0-30天","31-60天","61-90天","91-180天","181-365天","365天以上"})</f>
        <v>181-365天</v>
      </c>
      <c r="K241" s="101">
        <v>46203</v>
      </c>
      <c r="L241" s="97" t="s">
        <v>142</v>
      </c>
      <c r="M241" s="98" t="s">
        <v>628</v>
      </c>
      <c r="N241" s="99">
        <v>0</v>
      </c>
      <c r="O241" s="99">
        <v>0</v>
      </c>
      <c r="P241" s="99">
        <v>2200</v>
      </c>
      <c r="Q241" s="100">
        <v>0</v>
      </c>
      <c r="R241" s="75">
        <f t="shared" si="13"/>
        <v>0</v>
      </c>
      <c r="S241" s="75">
        <v>6</v>
      </c>
    </row>
    <row r="242" s="75" customFormat="1" ht="19" customHeight="1" spans="1:19">
      <c r="A242" s="91" t="s">
        <v>4</v>
      </c>
      <c r="B242" s="75" t="s">
        <v>625</v>
      </c>
      <c r="C242" s="75" t="s">
        <v>11</v>
      </c>
      <c r="D242" s="92" t="s">
        <v>651</v>
      </c>
      <c r="E242" s="93" t="s">
        <v>652</v>
      </c>
      <c r="F242" s="94">
        <v>45943</v>
      </c>
      <c r="G242" s="94">
        <v>46006</v>
      </c>
      <c r="H242" s="95">
        <v>1171.2</v>
      </c>
      <c r="I242" s="93">
        <v>167</v>
      </c>
      <c r="J242" s="92" t="str">
        <f>LOOKUP(I242,{0,31,61,91,181,366,10000},{"0-30天","31-60天","61-90天","91-180天","181-365天","365天以上"})</f>
        <v>91-180天</v>
      </c>
      <c r="K242" s="101">
        <v>46203</v>
      </c>
      <c r="L242" s="97" t="s">
        <v>142</v>
      </c>
      <c r="M242" s="98" t="s">
        <v>628</v>
      </c>
      <c r="N242" s="99">
        <v>0</v>
      </c>
      <c r="O242" s="99">
        <v>0</v>
      </c>
      <c r="P242" s="99">
        <v>0</v>
      </c>
      <c r="Q242" s="100">
        <v>0</v>
      </c>
      <c r="R242" s="75">
        <f t="shared" si="13"/>
        <v>1171.2</v>
      </c>
      <c r="S242" s="75">
        <f t="shared" ref="S242:S244" si="16">MONTH(K242)</f>
        <v>6</v>
      </c>
    </row>
    <row r="243" s="75" customFormat="1" ht="19" customHeight="1" spans="1:19">
      <c r="A243" s="91" t="s">
        <v>4</v>
      </c>
      <c r="B243" s="75" t="s">
        <v>625</v>
      </c>
      <c r="C243" s="75" t="s">
        <v>11</v>
      </c>
      <c r="D243" s="92" t="s">
        <v>653</v>
      </c>
      <c r="E243" s="93" t="s">
        <v>654</v>
      </c>
      <c r="F243" s="94">
        <v>45974</v>
      </c>
      <c r="G243" s="94">
        <v>46037</v>
      </c>
      <c r="H243" s="95">
        <v>2400</v>
      </c>
      <c r="I243" s="93">
        <v>136</v>
      </c>
      <c r="J243" s="92" t="str">
        <f>LOOKUP(I243,{0,31,61,91,181,366,10000},{"0-30天","31-60天","61-90天","91-180天","181-365天","365天以上"})</f>
        <v>91-180天</v>
      </c>
      <c r="K243" s="101">
        <v>46213</v>
      </c>
      <c r="L243" s="97" t="s">
        <v>142</v>
      </c>
      <c r="M243" s="98" t="s">
        <v>628</v>
      </c>
      <c r="N243" s="99">
        <v>0</v>
      </c>
      <c r="O243" s="99">
        <v>0</v>
      </c>
      <c r="P243" s="99">
        <v>0</v>
      </c>
      <c r="Q243" s="100">
        <v>0</v>
      </c>
      <c r="R243" s="75">
        <f t="shared" si="13"/>
        <v>2400</v>
      </c>
      <c r="S243" s="75">
        <f t="shared" si="16"/>
        <v>7</v>
      </c>
    </row>
    <row r="244" s="75" customFormat="1" ht="19" customHeight="1" spans="1:19">
      <c r="A244" s="91" t="s">
        <v>4</v>
      </c>
      <c r="B244" s="75" t="s">
        <v>625</v>
      </c>
      <c r="C244" s="75" t="s">
        <v>11</v>
      </c>
      <c r="D244" s="92" t="s">
        <v>655</v>
      </c>
      <c r="E244" s="93" t="s">
        <v>656</v>
      </c>
      <c r="F244" s="94">
        <v>45982</v>
      </c>
      <c r="G244" s="94">
        <v>46045</v>
      </c>
      <c r="H244" s="95">
        <v>16000</v>
      </c>
      <c r="I244" s="93">
        <v>128</v>
      </c>
      <c r="J244" s="92" t="str">
        <f>LOOKUP(I244,{0,31,61,91,181,366,10000},{"0-30天","31-60天","61-90天","91-180天","181-365天","365天以上"})</f>
        <v>91-180天</v>
      </c>
      <c r="K244" s="96">
        <v>46213</v>
      </c>
      <c r="L244" s="97" t="s">
        <v>142</v>
      </c>
      <c r="M244" s="98" t="s">
        <v>657</v>
      </c>
      <c r="N244" s="99">
        <v>0</v>
      </c>
      <c r="O244" s="99">
        <v>0</v>
      </c>
      <c r="P244" s="99">
        <v>0</v>
      </c>
      <c r="Q244" s="100">
        <v>0</v>
      </c>
      <c r="R244" s="75">
        <f t="shared" si="13"/>
        <v>16000</v>
      </c>
      <c r="S244" s="75">
        <f t="shared" si="16"/>
        <v>7</v>
      </c>
    </row>
    <row r="245" s="75" customFormat="1" ht="19" customHeight="1" spans="1:19">
      <c r="A245" s="91" t="s">
        <v>4</v>
      </c>
      <c r="B245" s="75" t="s">
        <v>625</v>
      </c>
      <c r="C245" s="75" t="s">
        <v>11</v>
      </c>
      <c r="D245" s="92" t="s">
        <v>658</v>
      </c>
      <c r="E245" s="93" t="s">
        <v>659</v>
      </c>
      <c r="F245" s="94">
        <v>46006</v>
      </c>
      <c r="G245" s="94">
        <v>46069</v>
      </c>
      <c r="H245" s="95">
        <v>244250</v>
      </c>
      <c r="I245" s="93">
        <v>104</v>
      </c>
      <c r="J245" s="92" t="str">
        <f>LOOKUP(I245,{0,31,61,91,181,366,10000},{"0-30天","31-60天","61-90天","91-180天","181-365天","365天以上"})</f>
        <v>91-180天</v>
      </c>
      <c r="K245" s="96" t="s">
        <v>660</v>
      </c>
      <c r="L245" s="97" t="s">
        <v>142</v>
      </c>
      <c r="M245" s="98" t="s">
        <v>657</v>
      </c>
      <c r="N245" s="99">
        <v>0</v>
      </c>
      <c r="O245" s="99">
        <v>244250</v>
      </c>
      <c r="P245" s="99">
        <v>0</v>
      </c>
      <c r="Q245" s="100">
        <v>0</v>
      </c>
      <c r="R245" s="75">
        <f t="shared" si="13"/>
        <v>0</v>
      </c>
      <c r="S245" s="75">
        <v>6</v>
      </c>
    </row>
    <row r="246" s="75" customFormat="1" ht="19" customHeight="1" spans="1:19">
      <c r="A246" s="91" t="s">
        <v>4</v>
      </c>
      <c r="B246" s="75" t="s">
        <v>625</v>
      </c>
      <c r="C246" s="75" t="s">
        <v>11</v>
      </c>
      <c r="D246" s="92" t="s">
        <v>661</v>
      </c>
      <c r="E246" s="93" t="s">
        <v>662</v>
      </c>
      <c r="F246" s="94">
        <v>46041</v>
      </c>
      <c r="G246" s="94">
        <v>46104</v>
      </c>
      <c r="H246" s="95">
        <v>3520</v>
      </c>
      <c r="I246" s="93">
        <v>69</v>
      </c>
      <c r="J246" s="92" t="str">
        <f>LOOKUP(I246,{0,31,61,91,181,366,10000},{"0-30天","31-60天","61-90天","91-180天","181-365天","365天以上"})</f>
        <v>61-90天</v>
      </c>
      <c r="K246" s="96">
        <v>46213</v>
      </c>
      <c r="L246" s="97" t="s">
        <v>142</v>
      </c>
      <c r="M246" s="98" t="s">
        <v>657</v>
      </c>
      <c r="N246" s="99">
        <v>0</v>
      </c>
      <c r="O246" s="99">
        <v>0</v>
      </c>
      <c r="P246" s="99">
        <v>0</v>
      </c>
      <c r="Q246" s="100">
        <v>0</v>
      </c>
      <c r="R246" s="75">
        <f t="shared" si="13"/>
        <v>3520</v>
      </c>
      <c r="S246" s="75">
        <f>MONTH(K246)</f>
        <v>7</v>
      </c>
    </row>
    <row r="247" s="75" customFormat="1" ht="19" customHeight="1" spans="1:19">
      <c r="A247" s="91" t="s">
        <v>4</v>
      </c>
      <c r="B247" s="75" t="s">
        <v>625</v>
      </c>
      <c r="C247" s="75" t="s">
        <v>11</v>
      </c>
      <c r="D247" s="92" t="s">
        <v>663</v>
      </c>
      <c r="E247" s="93" t="s">
        <v>664</v>
      </c>
      <c r="F247" s="94">
        <v>46049</v>
      </c>
      <c r="G247" s="94">
        <v>46112</v>
      </c>
      <c r="H247" s="95">
        <v>3600</v>
      </c>
      <c r="I247" s="93">
        <v>61</v>
      </c>
      <c r="J247" s="92" t="str">
        <f>LOOKUP(I247,{0,31,61,91,181,366,10000},{"0-30天","31-60天","61-90天","91-180天","181-365天","365天以上"})</f>
        <v>61-90天</v>
      </c>
      <c r="K247" s="96" t="s">
        <v>660</v>
      </c>
      <c r="L247" s="97" t="s">
        <v>142</v>
      </c>
      <c r="M247" s="98" t="s">
        <v>657</v>
      </c>
      <c r="N247" s="99">
        <v>0</v>
      </c>
      <c r="O247" s="99">
        <v>3600</v>
      </c>
      <c r="P247" s="99">
        <v>0</v>
      </c>
      <c r="Q247" s="100">
        <v>0</v>
      </c>
      <c r="R247" s="75">
        <f t="shared" si="13"/>
        <v>0</v>
      </c>
      <c r="S247" s="75">
        <v>6</v>
      </c>
    </row>
    <row r="248" s="75" customFormat="1" ht="19" customHeight="1" spans="1:19">
      <c r="A248" s="91" t="s">
        <v>4</v>
      </c>
      <c r="B248" s="75" t="s">
        <v>625</v>
      </c>
      <c r="C248" s="75" t="s">
        <v>11</v>
      </c>
      <c r="D248" s="92" t="s">
        <v>665</v>
      </c>
      <c r="E248" s="93" t="s">
        <v>666</v>
      </c>
      <c r="F248" s="94">
        <v>46050</v>
      </c>
      <c r="G248" s="94">
        <v>46113</v>
      </c>
      <c r="H248" s="95">
        <v>480</v>
      </c>
      <c r="I248" s="93">
        <v>60</v>
      </c>
      <c r="J248" s="92" t="str">
        <f>LOOKUP(I248,{0,31,61,91,181,366,10000},{"0-30天","31-60天","61-90天","91-180天","181-365天","365天以上"})</f>
        <v>31-60天</v>
      </c>
      <c r="K248" s="96" t="s">
        <v>660</v>
      </c>
      <c r="L248" s="97" t="s">
        <v>142</v>
      </c>
      <c r="M248" s="98" t="s">
        <v>657</v>
      </c>
      <c r="N248" s="99">
        <v>0</v>
      </c>
      <c r="O248" s="99">
        <v>480</v>
      </c>
      <c r="P248" s="99">
        <v>0</v>
      </c>
      <c r="Q248" s="100">
        <v>0</v>
      </c>
      <c r="R248" s="75">
        <f t="shared" si="13"/>
        <v>0</v>
      </c>
      <c r="S248" s="75">
        <v>6</v>
      </c>
    </row>
    <row r="249" s="75" customFormat="1" ht="19" customHeight="1" spans="1:19">
      <c r="A249" s="91" t="s">
        <v>4</v>
      </c>
      <c r="B249" s="75" t="s">
        <v>625</v>
      </c>
      <c r="C249" s="75" t="s">
        <v>11</v>
      </c>
      <c r="D249" s="92" t="s">
        <v>667</v>
      </c>
      <c r="E249" s="93" t="s">
        <v>668</v>
      </c>
      <c r="F249" s="94">
        <v>46091</v>
      </c>
      <c r="G249" s="94">
        <v>46154</v>
      </c>
      <c r="H249" s="95">
        <v>2400</v>
      </c>
      <c r="I249" s="93">
        <v>19</v>
      </c>
      <c r="J249" s="92" t="str">
        <f>LOOKUP(I249,{0,31,61,91,181,366,10000},{"0-30天","31-60天","61-90天","91-180天","181-365天","365天以上"})</f>
        <v>0-30天</v>
      </c>
      <c r="K249" s="96" t="s">
        <v>660</v>
      </c>
      <c r="L249" s="97" t="s">
        <v>142</v>
      </c>
      <c r="M249" s="98" t="s">
        <v>657</v>
      </c>
      <c r="N249" s="99">
        <v>0</v>
      </c>
      <c r="O249" s="99">
        <v>2400</v>
      </c>
      <c r="P249" s="99">
        <v>0</v>
      </c>
      <c r="Q249" s="100">
        <v>0</v>
      </c>
      <c r="R249" s="75">
        <f t="shared" si="13"/>
        <v>0</v>
      </c>
      <c r="S249" s="75">
        <v>6</v>
      </c>
    </row>
    <row r="250" s="75" customFormat="1" ht="19" customHeight="1" spans="1:19">
      <c r="A250" s="91" t="s">
        <v>4</v>
      </c>
      <c r="B250" s="75" t="s">
        <v>625</v>
      </c>
      <c r="C250" s="75" t="s">
        <v>11</v>
      </c>
      <c r="D250" s="92" t="s">
        <v>669</v>
      </c>
      <c r="E250" s="93" t="s">
        <v>670</v>
      </c>
      <c r="F250" s="94">
        <v>46099</v>
      </c>
      <c r="G250" s="94">
        <v>46162</v>
      </c>
      <c r="H250" s="95">
        <v>11475</v>
      </c>
      <c r="I250" s="93">
        <v>11</v>
      </c>
      <c r="J250" s="92" t="str">
        <f>LOOKUP(I250,{0,31,61,91,181,366,10000},{"0-30天","31-60天","61-90天","91-180天","181-365天","365天以上"})</f>
        <v>0-30天</v>
      </c>
      <c r="K250" s="101" t="s">
        <v>671</v>
      </c>
      <c r="L250" s="97" t="s">
        <v>142</v>
      </c>
      <c r="M250" s="98" t="s">
        <v>657</v>
      </c>
      <c r="N250" s="99">
        <v>0</v>
      </c>
      <c r="O250" s="99">
        <v>0</v>
      </c>
      <c r="P250" s="99">
        <v>11475</v>
      </c>
      <c r="Q250" s="100">
        <v>0</v>
      </c>
      <c r="R250" s="75">
        <f t="shared" si="13"/>
        <v>0</v>
      </c>
      <c r="S250" s="75">
        <v>6</v>
      </c>
    </row>
    <row r="251" s="75" customFormat="1" ht="19" customHeight="1" spans="1:19">
      <c r="A251" s="91" t="s">
        <v>4</v>
      </c>
      <c r="B251" s="75" t="s">
        <v>625</v>
      </c>
      <c r="C251" s="75" t="s">
        <v>11</v>
      </c>
      <c r="D251" s="92" t="s">
        <v>672</v>
      </c>
      <c r="E251" s="93" t="s">
        <v>673</v>
      </c>
      <c r="F251" s="94">
        <v>46106</v>
      </c>
      <c r="G251" s="94">
        <v>46169</v>
      </c>
      <c r="H251" s="95">
        <v>5174</v>
      </c>
      <c r="I251" s="93">
        <v>4</v>
      </c>
      <c r="J251" s="92" t="str">
        <f>LOOKUP(I251,{0,31,61,91,181,366,10000},{"0-30天","31-60天","61-90天","91-180天","181-365天","365天以上"})</f>
        <v>0-30天</v>
      </c>
      <c r="K251" s="96" t="s">
        <v>660</v>
      </c>
      <c r="L251" s="97" t="s">
        <v>142</v>
      </c>
      <c r="M251" s="98" t="s">
        <v>657</v>
      </c>
      <c r="N251" s="99">
        <v>0</v>
      </c>
      <c r="O251" s="99">
        <v>5174</v>
      </c>
      <c r="P251" s="99">
        <v>0</v>
      </c>
      <c r="Q251" s="100">
        <v>0</v>
      </c>
      <c r="R251" s="75">
        <f t="shared" si="13"/>
        <v>0</v>
      </c>
      <c r="S251" s="75">
        <v>6</v>
      </c>
    </row>
    <row r="252" s="75" customFormat="1" ht="19" customHeight="1" spans="1:19">
      <c r="A252" s="91" t="s">
        <v>4</v>
      </c>
      <c r="B252" s="75" t="s">
        <v>625</v>
      </c>
      <c r="C252" s="75" t="s">
        <v>11</v>
      </c>
      <c r="D252" s="92" t="s">
        <v>674</v>
      </c>
      <c r="E252" s="93" t="s">
        <v>675</v>
      </c>
      <c r="F252" s="94">
        <v>46106</v>
      </c>
      <c r="G252" s="94">
        <v>46169</v>
      </c>
      <c r="H252" s="95">
        <v>24000</v>
      </c>
      <c r="I252" s="93">
        <v>4</v>
      </c>
      <c r="J252" s="92" t="str">
        <f>LOOKUP(I252,{0,31,61,91,181,366,10000},{"0-30天","31-60天","61-90天","91-180天","181-365天","365天以上"})</f>
        <v>0-30天</v>
      </c>
      <c r="K252" s="96">
        <v>46213</v>
      </c>
      <c r="L252" s="97" t="s">
        <v>142</v>
      </c>
      <c r="M252" s="98" t="s">
        <v>657</v>
      </c>
      <c r="N252" s="99">
        <v>0</v>
      </c>
      <c r="O252" s="99">
        <v>0</v>
      </c>
      <c r="P252" s="99">
        <v>0</v>
      </c>
      <c r="Q252" s="100">
        <v>0</v>
      </c>
      <c r="R252" s="75">
        <f t="shared" si="13"/>
        <v>24000</v>
      </c>
      <c r="S252" s="75">
        <f t="shared" ref="S252:S260" si="17">MONTH(K252)</f>
        <v>7</v>
      </c>
    </row>
    <row r="253" s="75" customFormat="1" ht="19" customHeight="1" spans="1:19">
      <c r="A253" s="91" t="s">
        <v>4</v>
      </c>
      <c r="B253" s="75" t="s">
        <v>625</v>
      </c>
      <c r="C253" s="75" t="s">
        <v>13</v>
      </c>
      <c r="D253" s="92" t="s">
        <v>676</v>
      </c>
      <c r="E253" s="93" t="s">
        <v>677</v>
      </c>
      <c r="F253" s="94">
        <v>46029</v>
      </c>
      <c r="G253" s="94">
        <v>46092</v>
      </c>
      <c r="H253" s="95">
        <v>6840</v>
      </c>
      <c r="I253" s="93">
        <v>81</v>
      </c>
      <c r="J253" s="92" t="str">
        <f>LOOKUP(I253,{0,31,61,91,181,366,10000},{"0-30天","31-60天","61-90天","91-180天","181-365天","365天以上"})</f>
        <v>61-90天</v>
      </c>
      <c r="K253" s="96">
        <v>46213</v>
      </c>
      <c r="L253" s="97" t="s">
        <v>142</v>
      </c>
      <c r="M253" s="98" t="s">
        <v>678</v>
      </c>
      <c r="N253" s="99">
        <v>0</v>
      </c>
      <c r="O253" s="99">
        <v>0</v>
      </c>
      <c r="P253" s="99">
        <v>0</v>
      </c>
      <c r="Q253" s="100">
        <v>0</v>
      </c>
      <c r="R253" s="75">
        <f t="shared" si="13"/>
        <v>6840</v>
      </c>
      <c r="S253" s="75">
        <f t="shared" si="17"/>
        <v>7</v>
      </c>
    </row>
    <row r="254" s="75" customFormat="1" ht="19" customHeight="1" spans="1:19">
      <c r="A254" s="91" t="s">
        <v>4</v>
      </c>
      <c r="B254" s="75" t="s">
        <v>625</v>
      </c>
      <c r="C254" s="75" t="s">
        <v>13</v>
      </c>
      <c r="D254" s="92" t="s">
        <v>679</v>
      </c>
      <c r="E254" s="93" t="s">
        <v>680</v>
      </c>
      <c r="F254" s="94">
        <v>46041</v>
      </c>
      <c r="G254" s="94">
        <v>46104</v>
      </c>
      <c r="H254" s="95">
        <v>3040</v>
      </c>
      <c r="I254" s="93">
        <v>69</v>
      </c>
      <c r="J254" s="92" t="str">
        <f>LOOKUP(I254,{0,31,61,91,181,366,10000},{"0-30天","31-60天","61-90天","91-180天","181-365天","365天以上"})</f>
        <v>61-90天</v>
      </c>
      <c r="K254" s="96">
        <v>46213</v>
      </c>
      <c r="L254" s="97" t="s">
        <v>142</v>
      </c>
      <c r="M254" s="98" t="s">
        <v>678</v>
      </c>
      <c r="N254" s="99">
        <v>0</v>
      </c>
      <c r="O254" s="99">
        <v>0</v>
      </c>
      <c r="P254" s="99">
        <v>0</v>
      </c>
      <c r="Q254" s="100">
        <v>0</v>
      </c>
      <c r="R254" s="75">
        <f t="shared" si="13"/>
        <v>3040</v>
      </c>
      <c r="S254" s="75">
        <f t="shared" si="17"/>
        <v>7</v>
      </c>
    </row>
    <row r="255" s="75" customFormat="1" ht="19" customHeight="1" spans="1:19">
      <c r="A255" s="91" t="s">
        <v>4</v>
      </c>
      <c r="B255" s="75" t="s">
        <v>625</v>
      </c>
      <c r="C255" s="75" t="s">
        <v>13</v>
      </c>
      <c r="D255" s="92" t="s">
        <v>681</v>
      </c>
      <c r="E255" s="93" t="s">
        <v>682</v>
      </c>
      <c r="F255" s="94">
        <v>46045</v>
      </c>
      <c r="G255" s="94">
        <v>46108</v>
      </c>
      <c r="H255" s="95">
        <v>5510</v>
      </c>
      <c r="I255" s="93">
        <v>65</v>
      </c>
      <c r="J255" s="92" t="str">
        <f>LOOKUP(I255,{0,31,61,91,181,366,10000},{"0-30天","31-60天","61-90天","91-180天","181-365天","365天以上"})</f>
        <v>61-90天</v>
      </c>
      <c r="K255" s="96">
        <v>46213</v>
      </c>
      <c r="L255" s="97" t="s">
        <v>142</v>
      </c>
      <c r="M255" s="98" t="s">
        <v>678</v>
      </c>
      <c r="N255" s="99">
        <v>0</v>
      </c>
      <c r="O255" s="99">
        <v>0</v>
      </c>
      <c r="P255" s="99">
        <v>0</v>
      </c>
      <c r="Q255" s="100">
        <v>0</v>
      </c>
      <c r="R255" s="75">
        <f t="shared" si="13"/>
        <v>5510</v>
      </c>
      <c r="S255" s="75">
        <f t="shared" si="17"/>
        <v>7</v>
      </c>
    </row>
    <row r="256" s="75" customFormat="1" ht="19" customHeight="1" spans="1:19">
      <c r="A256" s="91" t="s">
        <v>4</v>
      </c>
      <c r="B256" s="75" t="s">
        <v>625</v>
      </c>
      <c r="C256" s="75" t="s">
        <v>13</v>
      </c>
      <c r="D256" s="92" t="s">
        <v>683</v>
      </c>
      <c r="E256" s="93" t="s">
        <v>684</v>
      </c>
      <c r="F256" s="94">
        <v>46049</v>
      </c>
      <c r="G256" s="94">
        <v>46112</v>
      </c>
      <c r="H256" s="95">
        <v>5472</v>
      </c>
      <c r="I256" s="93">
        <v>61</v>
      </c>
      <c r="J256" s="92" t="str">
        <f>LOOKUP(I256,{0,31,61,91,181,366,10000},{"0-30天","31-60天","61-90天","91-180天","181-365天","365天以上"})</f>
        <v>61-90天</v>
      </c>
      <c r="K256" s="96">
        <v>46213</v>
      </c>
      <c r="L256" s="97" t="s">
        <v>142</v>
      </c>
      <c r="M256" s="98" t="s">
        <v>678</v>
      </c>
      <c r="N256" s="99">
        <v>0</v>
      </c>
      <c r="O256" s="99">
        <v>0</v>
      </c>
      <c r="P256" s="99">
        <v>0</v>
      </c>
      <c r="Q256" s="100">
        <v>0</v>
      </c>
      <c r="R256" s="75">
        <f t="shared" si="13"/>
        <v>5472</v>
      </c>
      <c r="S256" s="75">
        <f t="shared" si="17"/>
        <v>7</v>
      </c>
    </row>
    <row r="257" s="75" customFormat="1" ht="19" customHeight="1" spans="1:19">
      <c r="A257" s="91" t="s">
        <v>4</v>
      </c>
      <c r="B257" s="75" t="s">
        <v>625</v>
      </c>
      <c r="C257" s="75" t="s">
        <v>13</v>
      </c>
      <c r="D257" s="92" t="s">
        <v>685</v>
      </c>
      <c r="E257" s="93" t="s">
        <v>686</v>
      </c>
      <c r="F257" s="94">
        <v>46061</v>
      </c>
      <c r="G257" s="94">
        <v>46124</v>
      </c>
      <c r="H257" s="95">
        <v>3420</v>
      </c>
      <c r="I257" s="93">
        <v>49</v>
      </c>
      <c r="J257" s="92" t="str">
        <f>LOOKUP(I257,{0,31,61,91,181,366,10000},{"0-30天","31-60天","61-90天","91-180天","181-365天","365天以上"})</f>
        <v>31-60天</v>
      </c>
      <c r="K257" s="96">
        <v>46213</v>
      </c>
      <c r="L257" s="97" t="s">
        <v>142</v>
      </c>
      <c r="M257" s="98" t="s">
        <v>678</v>
      </c>
      <c r="N257" s="99">
        <v>0</v>
      </c>
      <c r="O257" s="99">
        <v>0</v>
      </c>
      <c r="P257" s="99">
        <v>0</v>
      </c>
      <c r="Q257" s="100">
        <v>0</v>
      </c>
      <c r="R257" s="75">
        <f t="shared" si="13"/>
        <v>3420</v>
      </c>
      <c r="S257" s="75">
        <f t="shared" si="17"/>
        <v>7</v>
      </c>
    </row>
    <row r="258" s="75" customFormat="1" ht="19" customHeight="1" spans="1:19">
      <c r="A258" s="91" t="s">
        <v>4</v>
      </c>
      <c r="B258" s="75" t="s">
        <v>625</v>
      </c>
      <c r="C258" s="75" t="s">
        <v>13</v>
      </c>
      <c r="D258" s="92" t="s">
        <v>687</v>
      </c>
      <c r="E258" s="93" t="s">
        <v>688</v>
      </c>
      <c r="F258" s="94">
        <v>46087</v>
      </c>
      <c r="G258" s="94">
        <v>46150</v>
      </c>
      <c r="H258" s="95">
        <v>3165</v>
      </c>
      <c r="I258" s="93">
        <v>23</v>
      </c>
      <c r="J258" s="92" t="str">
        <f>LOOKUP(I258,{0,31,61,91,181,366,10000},{"0-30天","31-60天","61-90天","91-180天","181-365天","365天以上"})</f>
        <v>0-30天</v>
      </c>
      <c r="K258" s="96">
        <v>46213</v>
      </c>
      <c r="L258" s="97" t="s">
        <v>142</v>
      </c>
      <c r="M258" s="98" t="s">
        <v>678</v>
      </c>
      <c r="N258" s="99">
        <v>0</v>
      </c>
      <c r="O258" s="99">
        <v>0</v>
      </c>
      <c r="P258" s="99">
        <v>0</v>
      </c>
      <c r="Q258" s="100">
        <v>0</v>
      </c>
      <c r="R258" s="75">
        <f t="shared" si="13"/>
        <v>3165</v>
      </c>
      <c r="S258" s="75">
        <f t="shared" si="17"/>
        <v>7</v>
      </c>
    </row>
    <row r="259" s="75" customFormat="1" ht="19" customHeight="1" spans="1:19">
      <c r="A259" s="91" t="s">
        <v>4</v>
      </c>
      <c r="B259" s="75" t="s">
        <v>625</v>
      </c>
      <c r="C259" s="75" t="s">
        <v>13</v>
      </c>
      <c r="D259" s="92" t="s">
        <v>689</v>
      </c>
      <c r="E259" s="93" t="s">
        <v>690</v>
      </c>
      <c r="F259" s="94">
        <v>46094</v>
      </c>
      <c r="G259" s="94">
        <v>46157</v>
      </c>
      <c r="H259" s="95">
        <v>1520</v>
      </c>
      <c r="I259" s="93">
        <v>16</v>
      </c>
      <c r="J259" s="92" t="str">
        <f>LOOKUP(I259,{0,31,61,91,181,366,10000},{"0-30天","31-60天","61-90天","91-180天","181-365天","365天以上"})</f>
        <v>0-30天</v>
      </c>
      <c r="K259" s="96">
        <v>46213</v>
      </c>
      <c r="L259" s="97" t="s">
        <v>142</v>
      </c>
      <c r="M259" s="98" t="s">
        <v>678</v>
      </c>
      <c r="N259" s="99">
        <v>0</v>
      </c>
      <c r="O259" s="99">
        <v>0</v>
      </c>
      <c r="P259" s="99">
        <v>0</v>
      </c>
      <c r="Q259" s="100">
        <v>0</v>
      </c>
      <c r="R259" s="75">
        <f>H259-SUM(N259:Q259)</f>
        <v>1520</v>
      </c>
      <c r="S259" s="75">
        <f t="shared" si="17"/>
        <v>7</v>
      </c>
    </row>
    <row r="260" s="75" customFormat="1" ht="19" customHeight="1" spans="1:19">
      <c r="A260" s="91" t="s">
        <v>4</v>
      </c>
      <c r="B260" s="75" t="s">
        <v>625</v>
      </c>
      <c r="C260" s="75" t="s">
        <v>18</v>
      </c>
      <c r="D260" s="92" t="s">
        <v>691</v>
      </c>
      <c r="E260" s="93" t="s">
        <v>692</v>
      </c>
      <c r="F260" s="94">
        <v>46139</v>
      </c>
      <c r="G260" s="94">
        <v>46169</v>
      </c>
      <c r="H260" s="95">
        <v>12936</v>
      </c>
      <c r="I260" s="93">
        <v>4</v>
      </c>
      <c r="J260" s="92" t="str">
        <f>LOOKUP(I260,{0,31,61,91,181,366,10000},{"0-30天","31-60天","61-90天","91-180天","181-365天","365天以上"})</f>
        <v>0-30天</v>
      </c>
      <c r="K260" s="96">
        <v>46213</v>
      </c>
      <c r="L260" s="97" t="s">
        <v>142</v>
      </c>
      <c r="M260" s="98" t="s">
        <v>678</v>
      </c>
      <c r="N260" s="99">
        <v>0</v>
      </c>
      <c r="O260" s="99">
        <v>0</v>
      </c>
      <c r="P260" s="99">
        <v>0</v>
      </c>
      <c r="Q260" s="100">
        <v>0</v>
      </c>
      <c r="R260" s="75">
        <f>H260-SUM(N260:Q260)</f>
        <v>12936</v>
      </c>
      <c r="S260" s="75">
        <f t="shared" si="17"/>
        <v>7</v>
      </c>
    </row>
    <row r="261" s="75" customFormat="1" ht="19" customHeight="1" spans="1:19">
      <c r="A261" s="91" t="s">
        <v>4</v>
      </c>
      <c r="B261" s="75" t="s">
        <v>625</v>
      </c>
      <c r="C261" s="75" t="s">
        <v>15</v>
      </c>
      <c r="D261" s="92" t="s">
        <v>693</v>
      </c>
      <c r="E261" s="93" t="s">
        <v>694</v>
      </c>
      <c r="F261" s="94">
        <v>46107</v>
      </c>
      <c r="G261" s="94">
        <v>46137</v>
      </c>
      <c r="H261" s="95">
        <v>9240</v>
      </c>
      <c r="I261" s="93">
        <v>36</v>
      </c>
      <c r="J261" s="92" t="str">
        <f>LOOKUP(I261,{0,31,61,91,181,366,10000},{"0-30天","31-60天","61-90天","91-180天","181-365天","365天以上"})</f>
        <v>31-60天</v>
      </c>
      <c r="K261" s="96" t="s">
        <v>671</v>
      </c>
      <c r="L261" s="97" t="s">
        <v>142</v>
      </c>
      <c r="M261" s="98" t="s">
        <v>678</v>
      </c>
      <c r="N261" s="99">
        <v>9240</v>
      </c>
      <c r="O261" s="99">
        <v>0</v>
      </c>
      <c r="P261" s="99">
        <v>0</v>
      </c>
      <c r="Q261" s="100">
        <v>0</v>
      </c>
      <c r="R261" s="75">
        <f>H261-SUM(N261:Q261)</f>
        <v>0</v>
      </c>
      <c r="S261" s="75">
        <v>6</v>
      </c>
    </row>
    <row r="262" s="75" customFormat="1" ht="19" customHeight="1" spans="1:19">
      <c r="A262" s="91" t="s">
        <v>4</v>
      </c>
      <c r="B262" s="75" t="s">
        <v>625</v>
      </c>
      <c r="C262" s="75" t="s">
        <v>15</v>
      </c>
      <c r="D262" s="92" t="s">
        <v>695</v>
      </c>
      <c r="E262" s="93" t="s">
        <v>696</v>
      </c>
      <c r="F262" s="94">
        <v>46128</v>
      </c>
      <c r="G262" s="94">
        <v>46158</v>
      </c>
      <c r="H262" s="95">
        <v>9600</v>
      </c>
      <c r="I262" s="93">
        <v>15</v>
      </c>
      <c r="J262" s="92" t="str">
        <f>LOOKUP(I262,{0,31,61,91,181,366,10000},{"0-30天","31-60天","61-90天","91-180天","181-365天","365天以上"})</f>
        <v>0-30天</v>
      </c>
      <c r="K262" s="96">
        <v>46213</v>
      </c>
      <c r="L262" s="97" t="s">
        <v>142</v>
      </c>
      <c r="M262" s="98" t="s">
        <v>678</v>
      </c>
      <c r="N262" s="99">
        <v>0</v>
      </c>
      <c r="O262" s="99">
        <v>0</v>
      </c>
      <c r="P262" s="99">
        <v>0</v>
      </c>
      <c r="Q262" s="100">
        <v>0</v>
      </c>
      <c r="R262" s="75">
        <f>H262-SUM(N262:Q262)</f>
        <v>9600</v>
      </c>
      <c r="S262" s="75">
        <f t="shared" ref="S262:S271" si="18">MONTH(K262)</f>
        <v>7</v>
      </c>
    </row>
    <row r="263" s="75" customFormat="1" ht="19" customHeight="1" spans="1:19">
      <c r="A263" s="91" t="s">
        <v>4</v>
      </c>
      <c r="B263" s="75" t="s">
        <v>625</v>
      </c>
      <c r="C263" s="75" t="s">
        <v>15</v>
      </c>
      <c r="D263" s="92" t="s">
        <v>697</v>
      </c>
      <c r="E263" s="93" t="s">
        <v>698</v>
      </c>
      <c r="F263" s="94">
        <v>46134</v>
      </c>
      <c r="G263" s="94">
        <v>46164</v>
      </c>
      <c r="H263" s="95">
        <v>14400</v>
      </c>
      <c r="I263" s="93">
        <v>9</v>
      </c>
      <c r="J263" s="92" t="str">
        <f>LOOKUP(I263,{0,31,61,91,181,366,10000},{"0-30天","31-60天","61-90天","91-180天","181-365天","365天以上"})</f>
        <v>0-30天</v>
      </c>
      <c r="K263" s="96">
        <v>46213</v>
      </c>
      <c r="L263" s="97" t="s">
        <v>142</v>
      </c>
      <c r="M263" s="98" t="s">
        <v>678</v>
      </c>
      <c r="N263" s="99">
        <v>0</v>
      </c>
      <c r="O263" s="99">
        <v>0</v>
      </c>
      <c r="P263" s="99">
        <v>0</v>
      </c>
      <c r="Q263" s="100">
        <v>0</v>
      </c>
      <c r="R263" s="75">
        <f>H263-SUM(N263:Q263)</f>
        <v>14400</v>
      </c>
      <c r="S263" s="75">
        <f t="shared" si="18"/>
        <v>7</v>
      </c>
    </row>
    <row r="264" s="75" customFormat="1" ht="19" customHeight="1" spans="1:19">
      <c r="A264" s="91" t="s">
        <v>4</v>
      </c>
      <c r="B264" s="75" t="s">
        <v>625</v>
      </c>
      <c r="C264" s="75" t="s">
        <v>21</v>
      </c>
      <c r="D264" s="92" t="s">
        <v>699</v>
      </c>
      <c r="E264" s="93" t="s">
        <v>700</v>
      </c>
      <c r="F264" s="94">
        <v>46063</v>
      </c>
      <c r="G264" s="94">
        <v>46126</v>
      </c>
      <c r="H264" s="95">
        <v>61200</v>
      </c>
      <c r="I264" s="93">
        <v>47</v>
      </c>
      <c r="J264" s="92" t="str">
        <f>LOOKUP(I264,{0,31,61,91,181,366,10000},{"0-30天","31-60天","61-90天","91-180天","181-365天","365天以上"})</f>
        <v>31-60天</v>
      </c>
      <c r="K264" s="96">
        <v>46203</v>
      </c>
      <c r="L264" s="97" t="s">
        <v>142</v>
      </c>
      <c r="M264" s="98" t="s">
        <v>678</v>
      </c>
      <c r="N264" s="99">
        <v>0</v>
      </c>
      <c r="O264" s="99">
        <v>61200</v>
      </c>
      <c r="P264" s="99">
        <v>0</v>
      </c>
      <c r="Q264" s="100">
        <v>0</v>
      </c>
      <c r="R264" s="75">
        <f>H264-SUM(N264:Q264)</f>
        <v>0</v>
      </c>
      <c r="S264" s="75">
        <f t="shared" si="18"/>
        <v>6</v>
      </c>
    </row>
    <row r="265" s="75" customFormat="1" ht="19" customHeight="1" spans="1:19">
      <c r="A265" s="91" t="s">
        <v>4</v>
      </c>
      <c r="B265" s="75" t="s">
        <v>625</v>
      </c>
      <c r="C265" s="75" t="s">
        <v>20</v>
      </c>
      <c r="D265" s="92" t="s">
        <v>701</v>
      </c>
      <c r="E265" s="93" t="s">
        <v>702</v>
      </c>
      <c r="F265" s="94">
        <v>46059</v>
      </c>
      <c r="G265" s="94">
        <v>46122</v>
      </c>
      <c r="H265" s="95">
        <v>24000</v>
      </c>
      <c r="I265" s="93">
        <v>51</v>
      </c>
      <c r="J265" s="92" t="str">
        <f>LOOKUP(I265,{0,31,61,91,181,366,10000},{"0-30天","31-60天","61-90天","91-180天","181-365天","365天以上"})</f>
        <v>31-60天</v>
      </c>
      <c r="K265" s="96">
        <v>46203</v>
      </c>
      <c r="L265" s="97" t="s">
        <v>142</v>
      </c>
      <c r="M265" s="98" t="s">
        <v>678</v>
      </c>
      <c r="N265" s="99">
        <v>0</v>
      </c>
      <c r="O265" s="99">
        <v>0</v>
      </c>
      <c r="P265" s="99">
        <v>0</v>
      </c>
      <c r="Q265" s="100">
        <v>24000</v>
      </c>
      <c r="R265" s="75">
        <f>H265-SUM(N265:Q265)</f>
        <v>0</v>
      </c>
      <c r="S265" s="75">
        <f t="shared" si="18"/>
        <v>6</v>
      </c>
    </row>
    <row r="266" s="75" customFormat="1" ht="19" customHeight="1" spans="1:19">
      <c r="A266" s="91" t="s">
        <v>4</v>
      </c>
      <c r="B266" s="75" t="s">
        <v>625</v>
      </c>
      <c r="C266" s="75" t="s">
        <v>17</v>
      </c>
      <c r="D266" s="92" t="s">
        <v>703</v>
      </c>
      <c r="E266" s="93" t="s">
        <v>704</v>
      </c>
      <c r="F266" s="94">
        <v>45951</v>
      </c>
      <c r="G266" s="94">
        <v>45981</v>
      </c>
      <c r="H266" s="95">
        <v>16000</v>
      </c>
      <c r="I266" s="93">
        <v>192</v>
      </c>
      <c r="J266" s="92" t="str">
        <f>LOOKUP(I266,{0,31,61,91,181,366,10000},{"0-30天","31-60天","61-90天","91-180天","181-365天","365天以上"})</f>
        <v>181-365天</v>
      </c>
      <c r="K266" s="96">
        <v>46203</v>
      </c>
      <c r="L266" s="97" t="s">
        <v>218</v>
      </c>
      <c r="M266" s="98" t="s">
        <v>678</v>
      </c>
      <c r="N266" s="99">
        <v>0</v>
      </c>
      <c r="O266" s="99">
        <v>0</v>
      </c>
      <c r="P266" s="99">
        <v>0</v>
      </c>
      <c r="Q266" s="100">
        <v>0</v>
      </c>
      <c r="R266" s="75">
        <f>H266-SUM(N266:Q266)</f>
        <v>16000</v>
      </c>
      <c r="S266" s="75">
        <f t="shared" si="18"/>
        <v>6</v>
      </c>
    </row>
    <row r="267" s="75" customFormat="1" ht="19" customHeight="1" spans="1:19">
      <c r="A267" s="91" t="s">
        <v>4</v>
      </c>
      <c r="B267" s="75" t="s">
        <v>625</v>
      </c>
      <c r="C267" s="75" t="s">
        <v>12</v>
      </c>
      <c r="D267" s="92" t="s">
        <v>705</v>
      </c>
      <c r="E267" s="93" t="s">
        <v>706</v>
      </c>
      <c r="F267" s="94">
        <v>45278</v>
      </c>
      <c r="G267" s="94">
        <v>45308</v>
      </c>
      <c r="H267" s="95">
        <v>580.8</v>
      </c>
      <c r="I267" s="93">
        <v>865</v>
      </c>
      <c r="J267" s="92" t="str">
        <f>LOOKUP(I267,{0,31,61,91,181,366,10000},{"0-30天","31-60天","61-90天","91-180天","181-365天","365天以上"})</f>
        <v>365天以上</v>
      </c>
      <c r="K267" s="96">
        <v>46203</v>
      </c>
      <c r="L267" s="97" t="s">
        <v>218</v>
      </c>
      <c r="M267" s="98" t="s">
        <v>707</v>
      </c>
      <c r="N267" s="99">
        <v>0</v>
      </c>
      <c r="O267" s="99">
        <v>0</v>
      </c>
      <c r="P267" s="99">
        <v>0</v>
      </c>
      <c r="Q267" s="100">
        <v>0</v>
      </c>
      <c r="R267" s="75">
        <f>H267-SUM(N267:Q267)</f>
        <v>580.8</v>
      </c>
      <c r="S267" s="75">
        <f t="shared" si="18"/>
        <v>6</v>
      </c>
    </row>
    <row r="268" s="75" customFormat="1" ht="19" customHeight="1" spans="1:19">
      <c r="A268" s="91" t="s">
        <v>4</v>
      </c>
      <c r="B268" s="75" t="s">
        <v>625</v>
      </c>
      <c r="C268" s="75" t="s">
        <v>12</v>
      </c>
      <c r="D268" s="92" t="s">
        <v>708</v>
      </c>
      <c r="E268" s="93" t="s">
        <v>709</v>
      </c>
      <c r="F268" s="94">
        <v>45287</v>
      </c>
      <c r="G268" s="94">
        <v>45317</v>
      </c>
      <c r="H268" s="95">
        <v>7680</v>
      </c>
      <c r="I268" s="93">
        <v>856</v>
      </c>
      <c r="J268" s="92" t="str">
        <f>LOOKUP(I268,{0,31,61,91,181,366,10000},{"0-30天","31-60天","61-90天","91-180天","181-365天","365天以上"})</f>
        <v>365天以上</v>
      </c>
      <c r="K268" s="96">
        <v>46213</v>
      </c>
      <c r="L268" s="97" t="s">
        <v>218</v>
      </c>
      <c r="M268" s="98" t="s">
        <v>707</v>
      </c>
      <c r="N268" s="99">
        <v>0</v>
      </c>
      <c r="O268" s="99">
        <v>0</v>
      </c>
      <c r="P268" s="99">
        <v>0</v>
      </c>
      <c r="Q268" s="100">
        <v>0</v>
      </c>
      <c r="R268" s="75">
        <f>H268-SUM(N268:Q268)</f>
        <v>7680</v>
      </c>
      <c r="S268" s="75">
        <f t="shared" si="18"/>
        <v>7</v>
      </c>
    </row>
    <row r="269" s="75" customFormat="1" ht="19" customHeight="1" spans="1:19">
      <c r="A269" s="91" t="s">
        <v>4</v>
      </c>
      <c r="B269" s="75" t="s">
        <v>625</v>
      </c>
      <c r="C269" s="75" t="s">
        <v>12</v>
      </c>
      <c r="D269" s="92" t="s">
        <v>710</v>
      </c>
      <c r="E269" s="93" t="s">
        <v>711</v>
      </c>
      <c r="F269" s="94">
        <v>45362</v>
      </c>
      <c r="G269" s="94">
        <v>45392</v>
      </c>
      <c r="H269" s="95">
        <v>7680</v>
      </c>
      <c r="I269" s="93">
        <v>781</v>
      </c>
      <c r="J269" s="92" t="str">
        <f>LOOKUP(I269,{0,31,61,91,181,366,10000},{"0-30天","31-60天","61-90天","91-180天","181-365天","365天以上"})</f>
        <v>365天以上</v>
      </c>
      <c r="K269" s="96">
        <v>46213</v>
      </c>
      <c r="L269" s="97" t="s">
        <v>218</v>
      </c>
      <c r="M269" s="98" t="s">
        <v>707</v>
      </c>
      <c r="N269" s="99">
        <v>0</v>
      </c>
      <c r="O269" s="99">
        <v>0</v>
      </c>
      <c r="P269" s="99">
        <v>0</v>
      </c>
      <c r="Q269" s="100">
        <v>0</v>
      </c>
      <c r="R269" s="75">
        <f>H269-SUM(N269:Q269)</f>
        <v>7680</v>
      </c>
      <c r="S269" s="75">
        <f t="shared" si="18"/>
        <v>7</v>
      </c>
    </row>
    <row r="270" s="75" customFormat="1" ht="19" customHeight="1" spans="1:19">
      <c r="A270" s="91" t="s">
        <v>4</v>
      </c>
      <c r="B270" s="75" t="s">
        <v>625</v>
      </c>
      <c r="C270" s="75" t="s">
        <v>12</v>
      </c>
      <c r="D270" s="92" t="s">
        <v>712</v>
      </c>
      <c r="E270" s="93" t="s">
        <v>713</v>
      </c>
      <c r="F270" s="94">
        <v>45364</v>
      </c>
      <c r="G270" s="94">
        <v>45394</v>
      </c>
      <c r="H270" s="95">
        <v>7680</v>
      </c>
      <c r="I270" s="93">
        <v>779</v>
      </c>
      <c r="J270" s="92" t="str">
        <f>LOOKUP(I270,{0,31,61,91,181,366,10000},{"0-30天","31-60天","61-90天","91-180天","181-365天","365天以上"})</f>
        <v>365天以上</v>
      </c>
      <c r="K270" s="96">
        <v>46213</v>
      </c>
      <c r="L270" s="97" t="s">
        <v>218</v>
      </c>
      <c r="M270" s="98" t="s">
        <v>707</v>
      </c>
      <c r="N270" s="99">
        <v>0</v>
      </c>
      <c r="O270" s="99">
        <v>0</v>
      </c>
      <c r="P270" s="99">
        <v>0</v>
      </c>
      <c r="Q270" s="100">
        <v>0</v>
      </c>
      <c r="R270" s="75">
        <f>H270-SUM(N270:Q270)</f>
        <v>7680</v>
      </c>
      <c r="S270" s="75">
        <f t="shared" si="18"/>
        <v>7</v>
      </c>
    </row>
    <row r="271" s="75" customFormat="1" ht="19" customHeight="1" spans="1:19">
      <c r="A271" s="102" t="s">
        <v>4</v>
      </c>
      <c r="B271" s="103" t="s">
        <v>625</v>
      </c>
      <c r="C271" s="103" t="s">
        <v>12</v>
      </c>
      <c r="D271" s="104" t="s">
        <v>714</v>
      </c>
      <c r="E271" s="103" t="s">
        <v>715</v>
      </c>
      <c r="F271" s="105">
        <v>45439</v>
      </c>
      <c r="G271" s="105">
        <v>45469</v>
      </c>
      <c r="H271" s="106">
        <v>15360</v>
      </c>
      <c r="I271" s="103">
        <v>704</v>
      </c>
      <c r="J271" s="104" t="str">
        <f>LOOKUP(I271,{0,31,61,91,181,366,10000},{"0-30天","31-60天","61-90天","91-180天","181-365天","365天以上"})</f>
        <v>365天以上</v>
      </c>
      <c r="K271" s="111">
        <v>46213</v>
      </c>
      <c r="L271" s="112" t="s">
        <v>218</v>
      </c>
      <c r="M271" s="108" t="s">
        <v>707</v>
      </c>
      <c r="N271" s="113">
        <v>0</v>
      </c>
      <c r="O271" s="113">
        <v>0</v>
      </c>
      <c r="P271" s="113">
        <v>0</v>
      </c>
      <c r="Q271" s="114">
        <v>0</v>
      </c>
      <c r="R271" s="75">
        <f>H271-SUM(N271:Q271)</f>
        <v>15360</v>
      </c>
      <c r="S271" s="75">
        <f t="shared" si="18"/>
        <v>7</v>
      </c>
    </row>
  </sheetData>
  <autoFilter xmlns:etc="http://www.wps.cn/officeDocument/2017/etCustomData" ref="A1:U195" etc:filterBottomFollowUsedRange="0">
    <extLst/>
  </autoFilter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8"/>
  </sheetPr>
  <dimension ref="B1:N37"/>
  <sheetViews>
    <sheetView zoomScale="90" zoomScaleNormal="90" workbookViewId="0">
      <selection activeCell="C6" sqref="C6"/>
    </sheetView>
  </sheetViews>
  <sheetFormatPr defaultColWidth="9" defaultRowHeight="21" customHeight="1"/>
  <cols>
    <col min="1" max="1" width="4.25" style="23" customWidth="1"/>
    <col min="2" max="2" width="18.4711538461538" style="23" customWidth="1"/>
    <col min="3" max="3" width="6.63461538461539" style="23" customWidth="1"/>
    <col min="4" max="4" width="16" style="23" customWidth="1"/>
    <col min="5" max="5" width="16" style="23" customWidth="1" outlineLevel="1"/>
    <col min="6" max="6" width="11.3846153846154" style="23" customWidth="1" outlineLevel="1"/>
    <col min="7" max="7" width="15.25" style="23" customWidth="1"/>
    <col min="8" max="8" width="11.3846153846154" style="23" customWidth="1"/>
    <col min="9" max="9" width="16" style="23" customWidth="1"/>
    <col min="10" max="10" width="15.25" style="23" customWidth="1"/>
    <col min="11" max="11" width="15.6346153846154" style="23" customWidth="1"/>
    <col min="12" max="12" width="15.5576923076923" style="23" customWidth="1"/>
    <col min="13" max="13" width="13.75" style="23" customWidth="1"/>
    <col min="14" max="14" width="15.75" style="23" customWidth="1"/>
    <col min="15" max="15" width="15.25" style="23" customWidth="1"/>
    <col min="16" max="16" width="10.6346153846154" style="23" customWidth="1"/>
    <col min="17" max="17" width="12.6346153846154" style="23"/>
    <col min="18" max="16384" width="9" style="23"/>
  </cols>
  <sheetData>
    <row r="1" ht="17" customHeight="1"/>
    <row r="2" ht="17" customHeight="1"/>
    <row r="3" ht="27" customHeight="1" spans="2:14">
      <c r="B3" s="25" t="s">
        <v>716</v>
      </c>
      <c r="C3" s="26"/>
      <c r="D3" s="26"/>
      <c r="E3" s="26"/>
      <c r="F3" s="26"/>
      <c r="G3" s="26"/>
      <c r="H3" s="26"/>
      <c r="I3" s="26"/>
      <c r="J3" s="26"/>
      <c r="K3" s="26"/>
      <c r="L3" s="27" t="s">
        <v>717</v>
      </c>
      <c r="M3" s="27"/>
      <c r="N3" s="28" t="s">
        <v>718</v>
      </c>
    </row>
    <row r="4" customHeight="1" spans="2:14">
      <c r="B4" s="29" t="s">
        <v>0</v>
      </c>
      <c r="C4" s="30" t="s">
        <v>118</v>
      </c>
      <c r="D4" s="30" t="s">
        <v>719</v>
      </c>
      <c r="E4" s="31" t="s">
        <v>720</v>
      </c>
      <c r="F4" s="32"/>
      <c r="G4" s="33"/>
      <c r="H4" s="33"/>
      <c r="I4" s="33" t="s">
        <v>721</v>
      </c>
      <c r="J4" s="34"/>
      <c r="K4" s="35"/>
      <c r="L4" s="35"/>
      <c r="M4" s="35"/>
      <c r="N4" s="36"/>
    </row>
    <row r="5" ht="28" customHeight="1" spans="2:14">
      <c r="B5" s="37"/>
      <c r="C5" s="38"/>
      <c r="D5" s="38"/>
      <c r="E5" s="38" t="s">
        <v>722</v>
      </c>
      <c r="F5" s="39" t="s">
        <v>723</v>
      </c>
      <c r="G5" s="40" t="s">
        <v>722</v>
      </c>
      <c r="H5" s="39" t="s">
        <v>724</v>
      </c>
      <c r="I5" s="40" t="s">
        <v>725</v>
      </c>
      <c r="J5" s="38" t="s">
        <v>726</v>
      </c>
      <c r="K5" s="40" t="s">
        <v>129</v>
      </c>
      <c r="L5" s="40" t="s">
        <v>130</v>
      </c>
      <c r="M5" s="40" t="s">
        <v>131</v>
      </c>
      <c r="N5" s="41" t="s">
        <v>132</v>
      </c>
    </row>
    <row r="6" customHeight="1" spans="2:14">
      <c r="B6" s="42" t="s">
        <v>4</v>
      </c>
      <c r="C6" s="43" t="s">
        <v>727</v>
      </c>
      <c r="D6" s="44">
        <f>SUMIFS(逾期应收回款_计划!H:H,逾期应收回款_计划!A:A,$B$6,逾期应收回款_计划!B:B,C6)</f>
        <v>0</v>
      </c>
      <c r="E6" s="45">
        <f>SUMIFS(逾期应收回款_计划!H:H,逾期应收回款_计划!A:A,$B$6,逾期应收回款_计划!B:B,C6,逾期应收回款_计划!I:I,"&gt;60")</f>
        <v>0</v>
      </c>
      <c r="F6" s="46" t="e">
        <f t="shared" ref="F6:F12" si="0">+E6/D6</f>
        <v>#DIV/0!</v>
      </c>
      <c r="G6" s="47">
        <f>SUMIFS(逾期应收回款_计划!H:H,逾期应收回款_计划!A:A,$B$6,逾期应收回款_计划!B:B,C6,逾期应收回款_计划!S:S,"6")</f>
        <v>0</v>
      </c>
      <c r="H6" s="48" t="e">
        <f t="shared" ref="H6:H12" si="1">G6/D6</f>
        <v>#DIV/0!</v>
      </c>
      <c r="I6" s="49">
        <f t="shared" ref="I6:I12" si="2">SUM(K6:N6)</f>
        <v>0</v>
      </c>
      <c r="J6" s="50" t="e">
        <f t="shared" ref="J6:J12" si="3">+I6/G6</f>
        <v>#DIV/0!</v>
      </c>
      <c r="K6" s="49">
        <f>SUMIFS(逾期应收回款_计划!N:N,逾期应收回款_计划!$A:$A,$B$6,逾期应收回款_计划!$B:$B,$C$6)</f>
        <v>0</v>
      </c>
      <c r="L6" s="49">
        <f>SUMIFS(逾期应收回款_计划!O:O,逾期应收回款_计划!$A:$A,$B$6,逾期应收回款_计划!$B:$B,$C$6)</f>
        <v>0</v>
      </c>
      <c r="M6" s="49">
        <f>SUMIFS(逾期应收回款_计划!P:P,逾期应收回款_计划!$A:$A,$B$6,逾期应收回款_计划!$B:$B,$C$6)</f>
        <v>0</v>
      </c>
      <c r="N6" s="51">
        <f>SUMIFS(逾期应收回款_计划!Q:Q,逾期应收回款_计划!$A:$A,$B$6,逾期应收回款_计划!$B:$B,$C$6)</f>
        <v>0</v>
      </c>
    </row>
    <row r="7" s="23" customFormat="1" customHeight="1" spans="2:14">
      <c r="B7" s="42"/>
      <c r="C7" s="43" t="s">
        <v>554</v>
      </c>
      <c r="D7" s="44">
        <f>SUMIFS([1]逾期应收回款_计划!I:I,[1]逾期应收回款_计划!B:B,$B$6,[1]逾期应收回款_计划!C:C,C7)</f>
        <v>1380658.01</v>
      </c>
      <c r="E7" s="45">
        <f>SUMIFS([1]逾期应收回款_计划!I:I,[1]逾期应收回款_计划!B:B,$B$6,[1]逾期应收回款_计划!C:C,C7,[1]逾期应收回款_计划!J:J,"&gt;60")</f>
        <v>618762.81</v>
      </c>
      <c r="F7" s="46">
        <f t="shared" si="0"/>
        <v>0.448165154236856</v>
      </c>
      <c r="G7" s="47">
        <f>SUMIFS([1]逾期应收回款_计划!I:I,[1]逾期应收回款_计划!B:B,$B$6,[1]逾期应收回款_计划!C:C,C7,[1]逾期应收回款_计划!S:S,"6")</f>
        <v>506933</v>
      </c>
      <c r="H7" s="48">
        <f t="shared" si="1"/>
        <v>0.367167681155162</v>
      </c>
      <c r="I7" s="49">
        <f t="shared" si="2"/>
        <v>412933</v>
      </c>
      <c r="J7" s="50">
        <f t="shared" si="3"/>
        <v>0.814571156346105</v>
      </c>
      <c r="K7" s="49">
        <f>SUMIFS([1]逾期应收回款_计划!O:O,[1]逾期应收回款_计划!$B:$B,$B$6,[1]逾期应收回款_计划!$C:$C,$C$7)</f>
        <v>36800</v>
      </c>
      <c r="L7" s="49">
        <f>SUMIFS([1]逾期应收回款_计划!P:P,[1]逾期应收回款_计划!$B:$B,$B$6,[1]逾期应收回款_计划!$C:$C,$C$7)</f>
        <v>174000</v>
      </c>
      <c r="M7" s="49">
        <f>SUMIFS([1]逾期应收回款_计划!Q:Q,[1]逾期应收回款_计划!$B:$B,$B$6,[1]逾期应收回款_计划!$C:$C,$C$7)</f>
        <v>70068</v>
      </c>
      <c r="N7" s="51">
        <f>SUMIFS([1]逾期应收回款_计划!R:R,[1]逾期应收回款_计划!$B:$B,$B$6,[1]逾期应收回款_计划!$C:$C,$C$7)</f>
        <v>132065</v>
      </c>
    </row>
    <row r="8" s="23" customFormat="1" customHeight="1" spans="2:14">
      <c r="B8" s="42"/>
      <c r="C8" s="52" t="s">
        <v>625</v>
      </c>
      <c r="D8" s="44">
        <f>SUMIFS([1]逾期应收回款_计划!I:I,[1]逾期应收回款_计划!B:B,$B$6,[1]逾期应收回款_计划!C:C,C8)</f>
        <v>1033644</v>
      </c>
      <c r="E8" s="45">
        <f>SUMIFS([1]逾期应收回款_计划!I:I,[1]逾期应收回款_计划!B:B,$B$6,[1]逾期应收回款_计划!C:C,C8,[1]逾期应收回款_计划!J:J,"&gt;60")</f>
        <v>352984</v>
      </c>
      <c r="F8" s="46">
        <f t="shared" si="0"/>
        <v>0.341494750610462</v>
      </c>
      <c r="G8" s="47">
        <f>SUMIFS([1]逾期应收回款_计划!I:I,[1]逾期应收回款_计划!B:B,$B$6,[1]逾期应收回款_计划!C:C,C8,[1]逾期应收回款_计划!S:S,"6")-342171.2</f>
        <v>511029.8</v>
      </c>
      <c r="H8" s="48">
        <f t="shared" si="1"/>
        <v>0.494396329877598</v>
      </c>
      <c r="I8" s="49">
        <f t="shared" si="2"/>
        <v>492849</v>
      </c>
      <c r="J8" s="50">
        <f t="shared" si="3"/>
        <v>0.964423209761936</v>
      </c>
      <c r="K8" s="49">
        <f>SUMIFS([1]逾期应收回款_计划!O:O,[1]逾期应收回款_计划!$B:$B,$B$6,[1]逾期应收回款_计划!$C:$C,$C$8)</f>
        <v>9240</v>
      </c>
      <c r="L8" s="49">
        <f>SUMIFS([1]逾期应收回款_计划!P:P,[1]逾期应收回款_计划!$B:$B,$B$6,[1]逾期应收回款_计划!$C:$C,$C$8)</f>
        <v>317104</v>
      </c>
      <c r="M8" s="49">
        <f>SUMIFS([1]逾期应收回款_计划!Q:Q,[1]逾期应收回款_计划!$B:$B,$B$6,[1]逾期应收回款_计划!$C:$C,$C$8)</f>
        <v>17675</v>
      </c>
      <c r="N8" s="51">
        <f>SUMIFS([1]逾期应收回款_计划!R:R,[1]逾期应收回款_计划!$B:$B,$B$6,[1]逾期应收回款_计划!$C:$C,$C$8)</f>
        <v>148830</v>
      </c>
    </row>
    <row r="9" customHeight="1" spans="2:14">
      <c r="B9" s="53" t="s">
        <v>24</v>
      </c>
      <c r="C9" s="54" t="s">
        <v>173</v>
      </c>
      <c r="D9" s="44">
        <f>SUMIFS(逾期应收回款_计划!H:H,逾期应收回款_计划!A:A,$B$9,逾期应收回款_计划!B:B,C9)</f>
        <v>65827</v>
      </c>
      <c r="E9" s="45">
        <f>SUMIFS(逾期应收回款_计划!H:H,逾期应收回款_计划!A:A,$B$9,逾期应收回款_计划!B:B,C9,逾期应收回款_计划!I:I,"&gt;60")</f>
        <v>20650</v>
      </c>
      <c r="F9" s="46">
        <f t="shared" si="0"/>
        <v>0.313701064912574</v>
      </c>
      <c r="G9" s="47">
        <f>SUMIFS(逾期应收回款_计划!H:H,逾期应收回款_计划!A:A,$B$9,逾期应收回款_计划!B:B,C9,逾期应收回款_计划!S:S,"6")</f>
        <v>55827</v>
      </c>
      <c r="H9" s="48">
        <f t="shared" si="1"/>
        <v>0.848086651374056</v>
      </c>
      <c r="I9" s="49">
        <f t="shared" si="2"/>
        <v>54762</v>
      </c>
      <c r="J9" s="50">
        <f t="shared" si="3"/>
        <v>0.98092320919985</v>
      </c>
      <c r="K9" s="49">
        <f>SUMIFS(逾期应收回款_计划!N:N,逾期应收回款_计划!$A:$A,$B$9,逾期应收回款_计划!$B:$B,$C$9)</f>
        <v>1512</v>
      </c>
      <c r="L9" s="49">
        <f>SUMIFS(逾期应收回款_计划!O:O,逾期应收回款_计划!$A:$A,$B$9,逾期应收回款_计划!$B:$B,$C$9)</f>
        <v>0</v>
      </c>
      <c r="M9" s="49">
        <f>SUMIFS(逾期应收回款_计划!P:P,逾期应收回款_计划!$A:$A,$B$9,逾期应收回款_计划!$B:$B,$C$9)</f>
        <v>0</v>
      </c>
      <c r="N9" s="51">
        <f>SUMIFS(逾期应收回款_计划!Q:Q,逾期应收回款_计划!$A:$A,$B$9,逾期应收回款_计划!$B:$B,$C$9)</f>
        <v>53250</v>
      </c>
    </row>
    <row r="10" customHeight="1" spans="2:14">
      <c r="B10" s="42"/>
      <c r="C10" s="54" t="s">
        <v>340</v>
      </c>
      <c r="D10" s="44">
        <f>SUMIFS(逾期应收回款_计划!H:H,逾期应收回款_计划!A:A,$B$9,逾期应收回款_计划!B:B,C10)</f>
        <v>129527</v>
      </c>
      <c r="E10" s="45">
        <f>SUMIFS(逾期应收回款_计划!H:H,逾期应收回款_计划!A:A,$B$9,逾期应收回款_计划!B:B,C10,逾期应收回款_计划!I:I,"&gt;60")</f>
        <v>0</v>
      </c>
      <c r="F10" s="46">
        <f t="shared" si="0"/>
        <v>0</v>
      </c>
      <c r="G10" s="47">
        <f>SUMIFS(逾期应收回款_计划!H:H,逾期应收回款_计划!A:A,$B$9,逾期应收回款_计划!B:B,C10,逾期应收回款_计划!S:S,"6")</f>
        <v>129527</v>
      </c>
      <c r="H10" s="48">
        <f t="shared" si="1"/>
        <v>1</v>
      </c>
      <c r="I10" s="49">
        <f t="shared" si="2"/>
        <v>69527</v>
      </c>
      <c r="J10" s="50">
        <f t="shared" si="3"/>
        <v>0.53677611617655</v>
      </c>
      <c r="K10" s="49">
        <f>SUMIFS(逾期应收回款_计划!N:N,逾期应收回款_计划!$A:$A,$B$9,逾期应收回款_计划!$B:$B,$C$10)</f>
        <v>0</v>
      </c>
      <c r="L10" s="49">
        <f>SUMIFS(逾期应收回款_计划!O:O,逾期应收回款_计划!$A:$A,$B$9,逾期应收回款_计划!$B:$B,$C$10)</f>
        <v>26422</v>
      </c>
      <c r="M10" s="49">
        <f>SUMIFS(逾期应收回款_计划!P:P,逾期应收回款_计划!$A:$A,$B$9,逾期应收回款_计划!$B:$B,$C$10)</f>
        <v>7420</v>
      </c>
      <c r="N10" s="51">
        <f>SUMIFS(逾期应收回款_计划!Q:Q,逾期应收回款_计划!$A:$A,$B$9,逾期应收回款_计划!$B:$B,$C$10)</f>
        <v>35685</v>
      </c>
    </row>
    <row r="11" customHeight="1" spans="2:14">
      <c r="B11" s="42"/>
      <c r="C11" s="54" t="s">
        <v>480</v>
      </c>
      <c r="D11" s="44">
        <f>SUMIFS(逾期应收回款_计划!H:H,逾期应收回款_计划!A:A,$B$9,逾期应收回款_计划!B:B,C11)</f>
        <v>117908</v>
      </c>
      <c r="E11" s="45">
        <f>SUMIFS(逾期应收回款_计划!H:H,逾期应收回款_计划!A:A,$B$9,逾期应收回款_计划!B:B,C11,逾期应收回款_计划!I:I,"&gt;60")</f>
        <v>100008</v>
      </c>
      <c r="F11" s="46">
        <f t="shared" si="0"/>
        <v>0.848186721850935</v>
      </c>
      <c r="G11" s="47">
        <f>SUMIFS(逾期应收回款_计划!H:H,逾期应收回款_计划!A:A,$B$9,逾期应收回款_计划!B:B,C11,逾期应收回款_计划!S:S,"6")</f>
        <v>34100</v>
      </c>
      <c r="H11" s="48">
        <f t="shared" si="1"/>
        <v>0.289208535468331</v>
      </c>
      <c r="I11" s="49">
        <f t="shared" si="2"/>
        <v>34100</v>
      </c>
      <c r="J11" s="50">
        <f t="shared" si="3"/>
        <v>1</v>
      </c>
      <c r="K11" s="49">
        <f>SUMIFS(逾期应收回款_计划!N:N,逾期应收回款_计划!$A:$A,$B$9,逾期应收回款_计划!$B:$B,$C$11)</f>
        <v>17600</v>
      </c>
      <c r="L11" s="49">
        <f>SUMIFS(逾期应收回款_计划!O:O,逾期应收回款_计划!$A:$A,$B$9,逾期应收回款_计划!$B:$B,$C$11)</f>
        <v>0</v>
      </c>
      <c r="M11" s="49">
        <f>SUMIFS(逾期应收回款_计划!P:P,逾期应收回款_计划!$A:$A,$B$9,逾期应收回款_计划!$B:$B,$C$11)</f>
        <v>0</v>
      </c>
      <c r="N11" s="51">
        <f>SUMIFS(逾期应收回款_计划!Q:Q,逾期应收回款_计划!$A:$A,$B$9,逾期应收回款_计划!$B:$B,$C$11)</f>
        <v>16500</v>
      </c>
    </row>
    <row r="12" customHeight="1" spans="2:14">
      <c r="B12" s="42"/>
      <c r="C12" s="54" t="s">
        <v>543</v>
      </c>
      <c r="D12" s="44">
        <f>SUMIFS(逾期应收回款_计划!H:H,逾期应收回款_计划!A:A,$B$9,逾期应收回款_计划!B:B,C12)</f>
        <v>66000</v>
      </c>
      <c r="E12" s="45">
        <f>SUMIFS(逾期应收回款_计划!H:H,逾期应收回款_计划!A:A,$B$9,逾期应收回款_计划!B:B,C12,逾期应收回款_计划!I:I,"&gt;60")</f>
        <v>24200</v>
      </c>
      <c r="F12" s="46">
        <f t="shared" si="0"/>
        <v>0.366666666666667</v>
      </c>
      <c r="G12" s="47">
        <f>SUMIFS(逾期应收回款_计划!H:H,逾期应收回款_计划!A:A,$B$9,逾期应收回款_计划!B:B,C12,逾期应收回款_计划!S:S,"6")</f>
        <v>66000</v>
      </c>
      <c r="H12" s="48">
        <f t="shared" si="1"/>
        <v>1</v>
      </c>
      <c r="I12" s="49">
        <f t="shared" si="2"/>
        <v>30800</v>
      </c>
      <c r="J12" s="50">
        <f t="shared" si="3"/>
        <v>0.466666666666667</v>
      </c>
      <c r="K12" s="49">
        <f>SUMIFS(逾期应收回款_计划!N:N,逾期应收回款_计划!$A:$A,$B$9,逾期应收回款_计划!$B:$B,$C$12)</f>
        <v>0</v>
      </c>
      <c r="L12" s="49">
        <f>SUMIFS(逾期应收回款_计划!O:O,逾期应收回款_计划!$A:$A,$B$9,逾期应收回款_计划!$B:$B,$C$12)</f>
        <v>0</v>
      </c>
      <c r="M12" s="49">
        <f>SUMIFS(逾期应收回款_计划!P:P,逾期应收回款_计划!$A:$A,$B$9,逾期应收回款_计划!$B:$B,$C$12)</f>
        <v>30800</v>
      </c>
      <c r="N12" s="51">
        <f>SUMIFS(逾期应收回款_计划!Q:Q,逾期应收回款_计划!$A:$A,$B$9,逾期应收回款_计划!$B:$B,$C$12)</f>
        <v>0</v>
      </c>
    </row>
    <row r="13" customHeight="1" spans="2:14">
      <c r="B13" s="42"/>
      <c r="C13" s="54" t="s">
        <v>363</v>
      </c>
      <c r="D13" s="44">
        <f>SUMIFS(逾期应收回款_计划!H:H,逾期应收回款_计划!A:A,$B$9,逾期应收回款_计划!B:B,C13)</f>
        <v>13576</v>
      </c>
      <c r="E13" s="45">
        <f>SUMIFS(逾期应收回款_计划!H:H,逾期应收回款_计划!A:A,$B$9,逾期应收回款_计划!B:B,C13,逾期应收回款_计划!I:I,"&gt;60")</f>
        <v>3536</v>
      </c>
      <c r="F13" s="46">
        <f t="shared" ref="F13:F35" si="4">+E13/D13</f>
        <v>0.260459634649381</v>
      </c>
      <c r="G13" s="47">
        <f>SUMIFS(逾期应收回款_计划!H:H,逾期应收回款_计划!A:A,$B$9,逾期应收回款_计划!B:B,C13,逾期应收回款_计划!S:S,"6")</f>
        <v>13576</v>
      </c>
      <c r="H13" s="48">
        <f t="shared" ref="H13:H34" si="5">G13/D13</f>
        <v>1</v>
      </c>
      <c r="I13" s="49">
        <f t="shared" ref="I13:I34" si="6">SUM(K13:N13)</f>
        <v>11536</v>
      </c>
      <c r="J13" s="50">
        <f t="shared" ref="J13:J35" si="7">+I13/G13</f>
        <v>0.849734826163818</v>
      </c>
      <c r="K13" s="49">
        <f>SUMIFS(逾期应收回款_计划!N:N,逾期应收回款_计划!$A:$A,$B$9,逾期应收回款_计划!$B:$B,$C$13)</f>
        <v>3536</v>
      </c>
      <c r="L13" s="49">
        <f>SUMIFS(逾期应收回款_计划!O:O,逾期应收回款_计划!$A:$A,$B$9,逾期应收回款_计划!$B:$B,$C$13)</f>
        <v>0</v>
      </c>
      <c r="M13" s="49">
        <f>SUMIFS(逾期应收回款_计划!P:P,逾期应收回款_计划!$A:$A,$B$9,逾期应收回款_计划!$B:$B,$C$13)</f>
        <v>0</v>
      </c>
      <c r="N13" s="51">
        <f>SUMIFS(逾期应收回款_计划!Q:Q,逾期应收回款_计划!$A:$A,$B$9,逾期应收回款_计划!$B:$B,$C$13)</f>
        <v>8000</v>
      </c>
    </row>
    <row r="14" customHeight="1" spans="2:14">
      <c r="B14" s="42"/>
      <c r="C14" s="54" t="s">
        <v>421</v>
      </c>
      <c r="D14" s="44">
        <f>SUMIFS(逾期应收回款_计划!H:H,逾期应收回款_计划!A:A,$B$9,逾期应收回款_计划!B:B,C14)</f>
        <v>270522</v>
      </c>
      <c r="E14" s="45">
        <f>SUMIFS(逾期应收回款_计划!H:H,逾期应收回款_计划!A:A,$B$9,逾期应收回款_计划!B:B,C14,逾期应收回款_计划!I:I,"&gt;60")</f>
        <v>10932</v>
      </c>
      <c r="F14" s="46">
        <f t="shared" si="4"/>
        <v>0.0404107614168164</v>
      </c>
      <c r="G14" s="47">
        <f>SUMIFS(逾期应收回款_计划!H:H,逾期应收回款_计划!A:A,$B$9,逾期应收回款_计划!B:B,C14,逾期应收回款_计划!S:S,"6")</f>
        <v>138312</v>
      </c>
      <c r="H14" s="48">
        <f t="shared" si="5"/>
        <v>0.511278195488722</v>
      </c>
      <c r="I14" s="49">
        <f t="shared" si="6"/>
        <v>101572</v>
      </c>
      <c r="J14" s="50">
        <f t="shared" si="7"/>
        <v>0.734368673723177</v>
      </c>
      <c r="K14" s="49">
        <f>SUMIFS(逾期应收回款_计划!N:N,逾期应收回款_计划!$A:$A,$B$9,逾期应收回款_计划!$B:$B,$C$14)</f>
        <v>88760</v>
      </c>
      <c r="L14" s="49">
        <f>SUMIFS(逾期应收回款_计划!O:O,逾期应收回款_计划!$A:$A,$B$9,逾期应收回款_计划!$B:$B,$C$14)</f>
        <v>2400</v>
      </c>
      <c r="M14" s="49">
        <f>SUMIFS(逾期应收回款_计划!P:P,逾期应收回款_计划!$A:$A,$B$9,逾期应收回款_计划!$B:$B,$C$14)</f>
        <v>0</v>
      </c>
      <c r="N14" s="51">
        <f>SUMIFS(逾期应收回款_计划!Q:Q,逾期应收回款_计划!$A:$A,$B$9,逾期应收回款_计划!$B:$B,$C$14)</f>
        <v>10412</v>
      </c>
    </row>
    <row r="15" customHeight="1" spans="2:14">
      <c r="B15" s="42"/>
      <c r="C15" s="52" t="s">
        <v>135</v>
      </c>
      <c r="D15" s="44">
        <f>SUMIFS(逾期应收回款_计划!H:H,逾期应收回款_计划!A:A,$B$9,逾期应收回款_计划!B:B,C15)</f>
        <v>287110</v>
      </c>
      <c r="E15" s="45">
        <f>SUMIFS(逾期应收回款_计划!H:H,逾期应收回款_计划!A:A,$B$9,逾期应收回款_计划!B:B,C15,逾期应收回款_计划!I:I,"&gt;60")</f>
        <v>6440</v>
      </c>
      <c r="F15" s="46">
        <f t="shared" si="4"/>
        <v>0.022430427362335</v>
      </c>
      <c r="G15" s="47">
        <f>SUMIFS(逾期应收回款_计划!H:H,逾期应收回款_计划!A:A,$B$9,逾期应收回款_计划!B:B,C15,逾期应收回款_计划!S:S,"6")</f>
        <v>55850</v>
      </c>
      <c r="H15" s="48">
        <f t="shared" si="5"/>
        <v>0.194524746612796</v>
      </c>
      <c r="I15" s="49">
        <f t="shared" si="6"/>
        <v>20790</v>
      </c>
      <c r="J15" s="50">
        <f t="shared" si="7"/>
        <v>0.37224709042077</v>
      </c>
      <c r="K15" s="49">
        <f>SUMIFS(逾期应收回款_计划!N:N,逾期应收回款_计划!$A:$A,$B$9,逾期应收回款_计划!$B:$B,$C$15)</f>
        <v>0</v>
      </c>
      <c r="L15" s="49">
        <f>SUMIFS(逾期应收回款_计划!O:O,逾期应收回款_计划!$A:$A,$B$9,逾期应收回款_计划!$B:$B,$C$15)</f>
        <v>0</v>
      </c>
      <c r="M15" s="49">
        <f>SUMIFS(逾期应收回款_计划!P:P,逾期应收回款_计划!$A:$A,$B$9,逾期应收回款_计划!$B:$B,$C$15)</f>
        <v>1250</v>
      </c>
      <c r="N15" s="51">
        <f>SUMIFS(逾期应收回款_计划!Q:Q,逾期应收回款_计划!$A:$A,$B$9,逾期应收回款_计划!$B:$B,$C$15)</f>
        <v>19540</v>
      </c>
    </row>
    <row r="16" customHeight="1" spans="2:14">
      <c r="B16" s="42"/>
      <c r="C16" s="52" t="s">
        <v>506</v>
      </c>
      <c r="D16" s="44">
        <f>SUMIFS(逾期应收回款_计划!H:H,逾期应收回款_计划!A:A,$B$9,逾期应收回款_计划!B:B,C16)</f>
        <v>676921.8</v>
      </c>
      <c r="E16" s="45">
        <f>SUMIFS(逾期应收回款_计划!H:H,逾期应收回款_计划!A:A,$B$9,逾期应收回款_计划!B:B,C16,逾期应收回款_计划!I:I,"&gt;60")</f>
        <v>340540.8</v>
      </c>
      <c r="F16" s="46">
        <f t="shared" si="4"/>
        <v>0.503072585341468</v>
      </c>
      <c r="G16" s="47">
        <f>SUMIFS(逾期应收回款_计划!H:H,逾期应收回款_计划!A:A,$B$9,逾期应收回款_计划!B:B,C16,逾期应收回款_计划!S:S,"6")</f>
        <v>483170.4</v>
      </c>
      <c r="H16" s="48">
        <f t="shared" si="5"/>
        <v>0.71377580098617</v>
      </c>
      <c r="I16" s="49">
        <f t="shared" si="6"/>
        <v>186829.6</v>
      </c>
      <c r="J16" s="50">
        <f t="shared" si="7"/>
        <v>0.386674349256494</v>
      </c>
      <c r="K16" s="49">
        <f>SUMIFS(逾期应收回款_计划!N:N,逾期应收回款_计划!$A:$A,$B$9,逾期应收回款_计划!$B:$B,$C$16)</f>
        <v>174412.8</v>
      </c>
      <c r="L16" s="49">
        <f>SUMIFS(逾期应收回款_计划!O:O,逾期应收回款_计划!$A:$A,$B$9,逾期应收回款_计划!$B:$B,$C$16)</f>
        <v>12416.8</v>
      </c>
      <c r="M16" s="49">
        <f>SUMIFS(逾期应收回款_计划!P:P,逾期应收回款_计划!$A:$A,$B$9,逾期应收回款_计划!$B:$B,$C$16)</f>
        <v>0</v>
      </c>
      <c r="N16" s="51">
        <f>SUMIFS(逾期应收回款_计划!Q:Q,逾期应收回款_计划!$A:$A,$B$9,逾期应收回款_计划!$B:$B,$C$16)</f>
        <v>0</v>
      </c>
    </row>
    <row r="17" customHeight="1" spans="2:14">
      <c r="B17" s="42"/>
      <c r="C17" s="52" t="s">
        <v>728</v>
      </c>
      <c r="D17" s="45">
        <f>SUMIFS(逾期应收回款_计划!H:H,逾期应收回款_计划!A:A,$B$9,逾期应收回款_计划!B:B,C17)</f>
        <v>0</v>
      </c>
      <c r="E17" s="45">
        <f>SUMIFS(逾期应收回款_计划!H:H,逾期应收回款_计划!A:A,$B$9,逾期应收回款_计划!B:B,C17,逾期应收回款_计划!I:I,"&gt;60")</f>
        <v>0</v>
      </c>
      <c r="F17" s="46" t="e">
        <f t="shared" si="4"/>
        <v>#DIV/0!</v>
      </c>
      <c r="G17" s="47">
        <f>SUMIFS(逾期应收回款_计划!H:H,逾期应收回款_计划!A:A,$B$9,逾期应收回款_计划!B:B,C17,逾期应收回款_计划!S:S,"6")</f>
        <v>0</v>
      </c>
      <c r="H17" s="48" t="e">
        <f t="shared" si="5"/>
        <v>#DIV/0!</v>
      </c>
      <c r="I17" s="49">
        <f t="shared" si="6"/>
        <v>0</v>
      </c>
      <c r="J17" s="50" t="e">
        <f t="shared" si="7"/>
        <v>#DIV/0!</v>
      </c>
      <c r="K17" s="49">
        <f>SUMIFS(逾期应收回款_计划!N:N,逾期应收回款_计划!$A:$A,$B$9,逾期应收回款_计划!$B:$B,$C$17)</f>
        <v>0</v>
      </c>
      <c r="L17" s="49">
        <f>SUMIFS(逾期应收回款_计划!O:O,逾期应收回款_计划!$A:$A,$B$9,逾期应收回款_计划!$B:$B,$C$17)</f>
        <v>0</v>
      </c>
      <c r="M17" s="49">
        <f>SUMIFS(逾期应收回款_计划!P:P,逾期应收回款_计划!$A:$A,$B$9,逾期应收回款_计划!$B:$B,$C$17)</f>
        <v>0</v>
      </c>
      <c r="N17" s="51">
        <f>SUMIFS(逾期应收回款_计划!Q:Q,逾期应收回款_计划!$A:$A,$B$9,逾期应收回款_计划!$B:$B,$C$17)</f>
        <v>0</v>
      </c>
    </row>
    <row r="18" s="24" customFormat="1" customHeight="1" spans="2:14">
      <c r="B18" s="55"/>
      <c r="C18" s="56" t="s">
        <v>287</v>
      </c>
      <c r="D18" s="57">
        <f>SUMIFS(逾期应收回款_计划!H:H,逾期应收回款_计划!A:A,$B$9,逾期应收回款_计划!B:B,C18)</f>
        <v>340808.8</v>
      </c>
      <c r="E18" s="57">
        <f>SUMIFS(逾期应收回款_计划!H:H,逾期应收回款_计划!A:A,$B$9,逾期应收回款_计划!B:B,C18,逾期应收回款_计划!I:I,"&gt;60")</f>
        <v>249632</v>
      </c>
      <c r="F18" s="58">
        <f t="shared" si="4"/>
        <v>0.732469349382997</v>
      </c>
      <c r="G18" s="59">
        <f>SUMIFS(逾期应收回款_计划!H:H,逾期应收回款_计划!A:A,$B$9,逾期应收回款_计划!B:B,C18,逾期应收回款_计划!S:S,"6")</f>
        <v>126380</v>
      </c>
      <c r="H18" s="48">
        <f t="shared" si="5"/>
        <v>0.370823758071975</v>
      </c>
      <c r="I18" s="60">
        <f t="shared" si="6"/>
        <v>125030</v>
      </c>
      <c r="J18" s="61">
        <f t="shared" si="7"/>
        <v>0.989317930052223</v>
      </c>
      <c r="K18" s="60">
        <f>SUMIFS(逾期应收回款_计划!N:N,逾期应收回款_计划!$A:$A,$B$9,逾期应收回款_计划!$B:$B,$C$18)</f>
        <v>66500</v>
      </c>
      <c r="L18" s="60">
        <f>SUMIFS(逾期应收回款_计划!O:O,逾期应收回款_计划!$A:$A,$B$9,逾期应收回款_计划!$B:$B,$C$18)</f>
        <v>36200</v>
      </c>
      <c r="M18" s="60">
        <f>SUMIFS(逾期应收回款_计划!P:P,逾期应收回款_计划!$A:$A,$B$9,逾期应收回款_计划!$B:$B,$C$18)</f>
        <v>2050</v>
      </c>
      <c r="N18" s="62">
        <f>SUMIFS(逾期应收回款_计划!Q:Q,逾期应收回款_计划!$A:$A,$B$9,逾期应收回款_计划!$B:$B,$C$18)</f>
        <v>20280</v>
      </c>
    </row>
    <row r="19" customHeight="1" spans="2:14">
      <c r="B19" s="42"/>
      <c r="C19" s="52" t="s">
        <v>372</v>
      </c>
      <c r="D19" s="45">
        <f>SUMIFS(逾期应收回款_计划!H:H,逾期应收回款_计划!A:A,$B$9,逾期应收回款_计划!B:B,C19)</f>
        <v>109243</v>
      </c>
      <c r="E19" s="45">
        <f>SUMIFS(逾期应收回款_计划!H:H,逾期应收回款_计划!A:A,$B$9,逾期应收回款_计划!B:B,C19,逾期应收回款_计划!I:I,"&gt;60")</f>
        <v>83137</v>
      </c>
      <c r="F19" s="46">
        <f t="shared" si="4"/>
        <v>0.761028166564448</v>
      </c>
      <c r="G19" s="47">
        <f>SUMIFS(逾期应收回款_计划!H:H,逾期应收回款_计划!A:A,$B$9,逾期应收回款_计划!B:B,C19,逾期应收回款_计划!S:S,"6")</f>
        <v>81491</v>
      </c>
      <c r="H19" s="63">
        <f t="shared" si="5"/>
        <v>0.74596083959613</v>
      </c>
      <c r="I19" s="49">
        <f t="shared" si="6"/>
        <v>9236</v>
      </c>
      <c r="J19" s="50">
        <f t="shared" si="7"/>
        <v>0.113337669190463</v>
      </c>
      <c r="K19" s="49">
        <f>SUMIFS(逾期应收回款_计划!N:N,逾期应收回款_计划!$A:$A,$B$9,逾期应收回款_计划!$B:$B,$C$19)</f>
        <v>0</v>
      </c>
      <c r="L19" s="49">
        <f>SUMIFS(逾期应收回款_计划!O:O,逾期应收回款_计划!$A:$A,$B$9,逾期应收回款_计划!$B:$B,$C$19)</f>
        <v>9236</v>
      </c>
      <c r="M19" s="49">
        <f>SUMIFS(逾期应收回款_计划!P:P,逾期应收回款_计划!$A:$A,$B$9,逾期应收回款_计划!$B:$B,$C$19)</f>
        <v>0</v>
      </c>
      <c r="N19" s="51">
        <f>SUMIFS(逾期应收回款_计划!Q:Q,逾期应收回款_计划!$A:$A,$B$9,逾期应收回款_计划!$B:$B,$C$19)</f>
        <v>0</v>
      </c>
    </row>
    <row r="20" customHeight="1" spans="2:14">
      <c r="B20" s="42"/>
      <c r="C20" s="52" t="s">
        <v>213</v>
      </c>
      <c r="D20" s="45">
        <f>SUMIFS(逾期应收回款_计划!H:H,逾期应收回款_计划!A:A,$B$9,逾期应收回款_计划!B:B,C20)</f>
        <v>570490</v>
      </c>
      <c r="E20" s="45">
        <f>SUMIFS(逾期应收回款_计划!H:H,逾期应收回款_计划!A:A,$B$9,逾期应收回款_计划!B:B,C20,逾期应收回款_计划!I:I,"&gt;60")</f>
        <v>263330</v>
      </c>
      <c r="F20" s="46">
        <f t="shared" si="4"/>
        <v>0.461585654437413</v>
      </c>
      <c r="G20" s="47">
        <f>SUMIFS(逾期应收回款_计划!H:H,逾期应收回款_计划!A:A,$B$9,逾期应收回款_计划!B:B,C20,逾期应收回款_计划!S:S,"6")</f>
        <v>169570</v>
      </c>
      <c r="H20" s="63">
        <f t="shared" si="5"/>
        <v>0.297235709653105</v>
      </c>
      <c r="I20" s="49">
        <f t="shared" si="6"/>
        <v>149360</v>
      </c>
      <c r="J20" s="50">
        <f t="shared" si="7"/>
        <v>0.880816182107684</v>
      </c>
      <c r="K20" s="49">
        <f>SUMIFS(逾期应收回款_计划!N:N,逾期应收回款_计划!$A:$A,$B$9,逾期应收回款_计划!$B:$B,$C$20)</f>
        <v>0</v>
      </c>
      <c r="L20" s="49">
        <f>SUMIFS(逾期应收回款_计划!O:O,逾期应收回款_计划!$A:$A,$B$9,逾期应收回款_计划!$B:$B,$C$20)</f>
        <v>117460</v>
      </c>
      <c r="M20" s="49">
        <f>SUMIFS(逾期应收回款_计划!P:P,逾期应收回款_计划!$A:$A,$B$9,逾期应收回款_计划!$B:$B,$C$20)</f>
        <v>8300</v>
      </c>
      <c r="N20" s="51">
        <f>SUMIFS(逾期应收回款_计划!Q:Q,逾期应收回款_计划!$A:$A,$B$9,逾期应收回款_计划!$B:$B,$C$20)</f>
        <v>23600</v>
      </c>
    </row>
    <row r="21" customHeight="1" spans="2:14">
      <c r="B21" s="64"/>
      <c r="C21" s="52" t="s">
        <v>189</v>
      </c>
      <c r="D21" s="45">
        <f>SUMIFS(逾期应收回款_计划!H:H,逾期应收回款_计划!A:A,$B$9,逾期应收回款_计划!B:B,C21)</f>
        <v>401665</v>
      </c>
      <c r="E21" s="45">
        <f>SUMIFS(逾期应收回款_计划!H:H,逾期应收回款_计划!A:A,$B$9,逾期应收回款_计划!B:B,C21,逾期应收回款_计划!I:I,"&gt;60")</f>
        <v>0</v>
      </c>
      <c r="F21" s="46">
        <f t="shared" si="4"/>
        <v>0</v>
      </c>
      <c r="G21" s="47">
        <f>SUMIFS(逾期应收回款_计划!H:H,逾期应收回款_计划!A:A,$B$9,逾期应收回款_计划!B:B,C21,逾期应收回款_计划!S:S,"6")</f>
        <v>399025</v>
      </c>
      <c r="H21" s="63">
        <f t="shared" si="5"/>
        <v>0.993427358619745</v>
      </c>
      <c r="I21" s="49">
        <f t="shared" si="6"/>
        <v>397450</v>
      </c>
      <c r="J21" s="50">
        <f t="shared" si="7"/>
        <v>0.9960528788923</v>
      </c>
      <c r="K21" s="49">
        <f>SUMIFS(逾期应收回款_计划!N:N,逾期应收回款_计划!$A:$A,$B$9,逾期应收回款_计划!$B:$B,$C$21)</f>
        <v>1250</v>
      </c>
      <c r="L21" s="49">
        <f>SUMIFS(逾期应收回款_计划!O:O,逾期应收回款_计划!$A:$A,$B$9,逾期应收回款_计划!$B:$B,$C$21)</f>
        <v>350000</v>
      </c>
      <c r="M21" s="49">
        <f>SUMIFS(逾期应收回款_计划!P:P,逾期应收回款_计划!$A:$A,$B$9,逾期应收回款_计划!$B:$B,$C$21)</f>
        <v>0</v>
      </c>
      <c r="N21" s="51">
        <f>SUMIFS(逾期应收回款_计划!Q:Q,逾期应收回款_计划!$A:$A,$B$9,逾期应收回款_计划!$B:$B,$C$21)</f>
        <v>46200</v>
      </c>
    </row>
    <row r="22" hidden="1" customHeight="1" spans="2:14">
      <c r="B22" s="53" t="s">
        <v>729</v>
      </c>
      <c r="C22" s="52" t="s">
        <v>730</v>
      </c>
      <c r="D22" s="45">
        <f>SUMIFS(逾期应收回款_计划!H:H,逾期应收回款_计划!A:A,$B$22,逾期应收回款_计划!B:B,C22)</f>
        <v>0</v>
      </c>
      <c r="E22" s="45">
        <f>SUMIFS(逾期应收回款_计划!H:H,逾期应收回款_计划!A:A,$B$22,逾期应收回款_计划!B:B,C22,逾期应收回款_计划!I:I,"&gt;60")</f>
        <v>0</v>
      </c>
      <c r="F22" s="46" t="e">
        <f t="shared" si="4"/>
        <v>#DIV/0!</v>
      </c>
      <c r="G22" s="47">
        <f>SUMIFS(逾期应收回款_计划!H:H,逾期应收回款_计划!A:A,$B$22,逾期应收回款_计划!B:B,C22,逾期应收回款_计划!S:S,"6")</f>
        <v>0</v>
      </c>
      <c r="H22" s="63" t="e">
        <f t="shared" si="5"/>
        <v>#DIV/0!</v>
      </c>
      <c r="I22" s="49">
        <f t="shared" si="6"/>
        <v>0</v>
      </c>
      <c r="J22" s="50" t="e">
        <f t="shared" si="7"/>
        <v>#DIV/0!</v>
      </c>
      <c r="K22" s="49">
        <f>SUMIFS(逾期应收回款_计划!N:N,逾期应收回款_计划!$A:$A,$B$22,逾期应收回款_计划!$B:$B,$C$22)</f>
        <v>0</v>
      </c>
      <c r="L22" s="49">
        <f>SUMIFS(逾期应收回款_计划!O:O,逾期应收回款_计划!$A:$A,$B$22,逾期应收回款_计划!$B:$B,$C$22)</f>
        <v>0</v>
      </c>
      <c r="M22" s="49">
        <f>SUMIFS(逾期应收回款_计划!P:P,逾期应收回款_计划!$A:$A,$B$22,逾期应收回款_计划!$B:$B,$C$22)</f>
        <v>0</v>
      </c>
      <c r="N22" s="51">
        <f>SUMIFS(逾期应收回款_计划!Q:Q,逾期应收回款_计划!$A:$A,$B$22,逾期应收回款_计划!$B:$B,$C$22)</f>
        <v>0</v>
      </c>
    </row>
    <row r="23" hidden="1" customHeight="1" spans="2:14">
      <c r="B23" s="42"/>
      <c r="C23" s="52" t="s">
        <v>731</v>
      </c>
      <c r="D23" s="45">
        <f>SUMIFS(逾期应收回款_计划!H:H,逾期应收回款_计划!A:A,$B$22,逾期应收回款_计划!B:B,C23)</f>
        <v>0</v>
      </c>
      <c r="E23" s="45">
        <f>SUMIFS(逾期应收回款_计划!H:H,逾期应收回款_计划!A:A,$B$22,逾期应收回款_计划!B:B,C23,逾期应收回款_计划!I:I,"&gt;60")</f>
        <v>0</v>
      </c>
      <c r="F23" s="46" t="e">
        <f t="shared" si="4"/>
        <v>#DIV/0!</v>
      </c>
      <c r="G23" s="47">
        <f>SUMIFS(逾期应收回款_计划!H:H,逾期应收回款_计划!A:A,$B$22,逾期应收回款_计划!B:B,C23,逾期应收回款_计划!S:S,"6")</f>
        <v>0</v>
      </c>
      <c r="H23" s="63" t="e">
        <f t="shared" si="5"/>
        <v>#DIV/0!</v>
      </c>
      <c r="I23" s="49">
        <f t="shared" si="6"/>
        <v>0</v>
      </c>
      <c r="J23" s="50" t="e">
        <f t="shared" si="7"/>
        <v>#DIV/0!</v>
      </c>
      <c r="K23" s="49">
        <f>SUMIFS(逾期应收回款_计划!N:N,逾期应收回款_计划!$A:$A,$B$22,逾期应收回款_计划!$B:$B,$C$23)</f>
        <v>0</v>
      </c>
      <c r="L23" s="49">
        <f>SUMIFS(逾期应收回款_计划!O:O,逾期应收回款_计划!$A:$A,$B$22,逾期应收回款_计划!$B:$B,$C$23)</f>
        <v>0</v>
      </c>
      <c r="M23" s="49">
        <f>SUMIFS(逾期应收回款_计划!P:P,逾期应收回款_计划!$A:$A,$B$22,逾期应收回款_计划!$B:$B,$C$23)</f>
        <v>0</v>
      </c>
      <c r="N23" s="51">
        <f>SUMIFS(逾期应收回款_计划!Q:Q,逾期应收回款_计划!$A:$A,$B$22,逾期应收回款_计划!$B:$B,$C$23)</f>
        <v>0</v>
      </c>
    </row>
    <row r="24" hidden="1" customHeight="1" spans="2:14">
      <c r="B24" s="42"/>
      <c r="C24" s="52" t="s">
        <v>732</v>
      </c>
      <c r="D24" s="45">
        <f>SUMIFS(逾期应收回款_计划!H:H,逾期应收回款_计划!A:A,$B$22,逾期应收回款_计划!B:B,C24)</f>
        <v>0</v>
      </c>
      <c r="E24" s="45">
        <f>SUMIFS(逾期应收回款_计划!H:H,逾期应收回款_计划!A:A,$B$22,逾期应收回款_计划!B:B,C24,逾期应收回款_计划!I:I,"&gt;60")</f>
        <v>0</v>
      </c>
      <c r="F24" s="46" t="e">
        <f t="shared" si="4"/>
        <v>#DIV/0!</v>
      </c>
      <c r="G24" s="47">
        <f>SUMIFS(逾期应收回款_计划!H:H,逾期应收回款_计划!A:A,$B$22,逾期应收回款_计划!B:B,C24,逾期应收回款_计划!S:S,"6")</f>
        <v>0</v>
      </c>
      <c r="H24" s="63" t="e">
        <f t="shared" si="5"/>
        <v>#DIV/0!</v>
      </c>
      <c r="I24" s="49">
        <f t="shared" si="6"/>
        <v>0</v>
      </c>
      <c r="J24" s="50" t="e">
        <f t="shared" si="7"/>
        <v>#DIV/0!</v>
      </c>
      <c r="K24" s="49">
        <f>SUMIFS(逾期应收回款_计划!N:N,逾期应收回款_计划!$A:$A,$B$22,逾期应收回款_计划!$B:$B,$C$24)</f>
        <v>0</v>
      </c>
      <c r="L24" s="49">
        <f>SUMIFS(逾期应收回款_计划!O:O,逾期应收回款_计划!$A:$A,$B$22,逾期应收回款_计划!$B:$B,$C$24)</f>
        <v>0</v>
      </c>
      <c r="M24" s="49">
        <f>SUMIFS(逾期应收回款_计划!P:P,逾期应收回款_计划!$A:$A,$B$22,逾期应收回款_计划!$B:$B,$C$24)</f>
        <v>0</v>
      </c>
      <c r="N24" s="51">
        <f>SUMIFS(逾期应收回款_计划!Q:Q,逾期应收回款_计划!$A:$A,$B$22,逾期应收回款_计划!$B:$B,$C$24)</f>
        <v>0</v>
      </c>
    </row>
    <row r="25" hidden="1" customHeight="1" spans="2:14">
      <c r="B25" s="42"/>
      <c r="C25" s="52" t="s">
        <v>733</v>
      </c>
      <c r="D25" s="45">
        <f>SUMIFS(逾期应收回款_计划!H:H,逾期应收回款_计划!A:A,$B$22,逾期应收回款_计划!B:B,C25)</f>
        <v>0</v>
      </c>
      <c r="E25" s="45">
        <f>SUMIFS(逾期应收回款_计划!H:H,逾期应收回款_计划!A:A,$B$22,逾期应收回款_计划!B:B,C25,逾期应收回款_计划!I:I,"&gt;60")</f>
        <v>0</v>
      </c>
      <c r="F25" s="46" t="e">
        <f t="shared" si="4"/>
        <v>#DIV/0!</v>
      </c>
      <c r="G25" s="47">
        <f>SUMIFS(逾期应收回款_计划!H:H,逾期应收回款_计划!A:A,$B$22,逾期应收回款_计划!B:B,C25,逾期应收回款_计划!S:S,"6")</f>
        <v>0</v>
      </c>
      <c r="H25" s="63" t="e">
        <f t="shared" si="5"/>
        <v>#DIV/0!</v>
      </c>
      <c r="I25" s="49">
        <f t="shared" si="6"/>
        <v>0</v>
      </c>
      <c r="J25" s="50" t="e">
        <f t="shared" si="7"/>
        <v>#DIV/0!</v>
      </c>
      <c r="K25" s="49">
        <f>SUMIFS(逾期应收回款_计划!N:N,逾期应收回款_计划!$A:$A,$B$22,逾期应收回款_计划!$B:$B,$C$25)</f>
        <v>0</v>
      </c>
      <c r="L25" s="49">
        <f>SUMIFS(逾期应收回款_计划!O:O,逾期应收回款_计划!$A:$A,$B$22,逾期应收回款_计划!$B:$B,$C$25)</f>
        <v>0</v>
      </c>
      <c r="M25" s="49">
        <f>SUMIFS(逾期应收回款_计划!P:P,逾期应收回款_计划!$A:$A,$B$22,逾期应收回款_计划!$B:$B,$C$25)</f>
        <v>0</v>
      </c>
      <c r="N25" s="51">
        <f>SUMIFS(逾期应收回款_计划!Q:Q,逾期应收回款_计划!$A:$A,$B$22,逾期应收回款_计划!$B:$B,$C$25)</f>
        <v>0</v>
      </c>
    </row>
    <row r="26" hidden="1" customHeight="1" spans="2:14">
      <c r="B26" s="42"/>
      <c r="C26" s="52" t="s">
        <v>734</v>
      </c>
      <c r="D26" s="45">
        <f>SUMIFS(逾期应收回款_计划!H:H,逾期应收回款_计划!A:A,$B$22,逾期应收回款_计划!B:B,C26)</f>
        <v>0</v>
      </c>
      <c r="E26" s="45">
        <f>SUMIFS(逾期应收回款_计划!H:H,逾期应收回款_计划!A:A,$B$22,逾期应收回款_计划!B:B,C26,逾期应收回款_计划!I:I,"&gt;60")</f>
        <v>0</v>
      </c>
      <c r="F26" s="46" t="e">
        <f t="shared" si="4"/>
        <v>#DIV/0!</v>
      </c>
      <c r="G26" s="47">
        <f>SUMIFS(逾期应收回款_计划!H:H,逾期应收回款_计划!A:A,$B$22,逾期应收回款_计划!B:B,C26,逾期应收回款_计划!S:S,"6")</f>
        <v>0</v>
      </c>
      <c r="H26" s="63" t="e">
        <f t="shared" si="5"/>
        <v>#DIV/0!</v>
      </c>
      <c r="I26" s="49">
        <f t="shared" si="6"/>
        <v>0</v>
      </c>
      <c r="J26" s="50" t="e">
        <f t="shared" si="7"/>
        <v>#DIV/0!</v>
      </c>
      <c r="K26" s="49">
        <f>SUMIFS(逾期应收回款_计划!N:N,逾期应收回款_计划!$A:$A,$B$22,逾期应收回款_计划!$B:$B,$C$26)</f>
        <v>0</v>
      </c>
      <c r="L26" s="49">
        <f>SUMIFS(逾期应收回款_计划!O:O,逾期应收回款_计划!$A:$A,$B$22,逾期应收回款_计划!$B:$B,$C$26)</f>
        <v>0</v>
      </c>
      <c r="M26" s="49">
        <f>SUMIFS(逾期应收回款_计划!P:P,逾期应收回款_计划!$A:$A,$B$22,逾期应收回款_计划!$B:$B,$C$26)</f>
        <v>0</v>
      </c>
      <c r="N26" s="51">
        <f>SUMIFS(逾期应收回款_计划!Q:Q,逾期应收回款_计划!$A:$A,$B$22,逾期应收回款_计划!$B:$B,$C$26)</f>
        <v>0</v>
      </c>
    </row>
    <row r="27" hidden="1" customHeight="1" spans="2:14">
      <c r="B27" s="42"/>
      <c r="C27" s="52" t="s">
        <v>735</v>
      </c>
      <c r="D27" s="45">
        <f>SUMIFS(逾期应收回款_计划!H:H,逾期应收回款_计划!A:A,$B$22,逾期应收回款_计划!B:B,C27)</f>
        <v>0</v>
      </c>
      <c r="E27" s="45">
        <f>SUMIFS(逾期应收回款_计划!H:H,逾期应收回款_计划!A:A,$B$22,逾期应收回款_计划!B:B,C27,逾期应收回款_计划!I:I,"&gt;60")</f>
        <v>0</v>
      </c>
      <c r="F27" s="46" t="e">
        <f t="shared" si="4"/>
        <v>#DIV/0!</v>
      </c>
      <c r="G27" s="47">
        <f>SUMIFS(逾期应收回款_计划!H:H,逾期应收回款_计划!A:A,$B$22,逾期应收回款_计划!B:B,C27,逾期应收回款_计划!S:S,"6")</f>
        <v>0</v>
      </c>
      <c r="H27" s="63" t="e">
        <f t="shared" si="5"/>
        <v>#DIV/0!</v>
      </c>
      <c r="I27" s="49">
        <f t="shared" si="6"/>
        <v>0</v>
      </c>
      <c r="J27" s="50" t="e">
        <f t="shared" si="7"/>
        <v>#DIV/0!</v>
      </c>
      <c r="K27" s="49">
        <f>SUMIFS(逾期应收回款_计划!N:N,逾期应收回款_计划!$A:$A,$B$22,逾期应收回款_计划!$B:$B,$C$27)</f>
        <v>0</v>
      </c>
      <c r="L27" s="49">
        <f>SUMIFS(逾期应收回款_计划!O:O,逾期应收回款_计划!$A:$A,$B$22,逾期应收回款_计划!$B:$B,$C$27)</f>
        <v>0</v>
      </c>
      <c r="M27" s="49">
        <f>SUMIFS(逾期应收回款_计划!P:P,逾期应收回款_计划!$A:$A,$B$22,逾期应收回款_计划!$B:$B,$C$27)</f>
        <v>0</v>
      </c>
      <c r="N27" s="51">
        <f>SUMIFS(逾期应收回款_计划!Q:Q,逾期应收回款_计划!$A:$A,$B$22,逾期应收回款_计划!$B:$B,$C$27)</f>
        <v>0</v>
      </c>
    </row>
    <row r="28" hidden="1" customHeight="1" spans="2:14">
      <c r="B28" s="42"/>
      <c r="C28" s="52" t="s">
        <v>736</v>
      </c>
      <c r="D28" s="45">
        <f>SUMIFS(逾期应收回款_计划!H:H,逾期应收回款_计划!A:A,$B$22,逾期应收回款_计划!B:B,C28)</f>
        <v>0</v>
      </c>
      <c r="E28" s="45">
        <f>SUMIFS(逾期应收回款_计划!H:H,逾期应收回款_计划!A:A,$B$22,逾期应收回款_计划!B:B,C28,逾期应收回款_计划!I:I,"&gt;60")</f>
        <v>0</v>
      </c>
      <c r="F28" s="46" t="e">
        <f t="shared" si="4"/>
        <v>#DIV/0!</v>
      </c>
      <c r="G28" s="47">
        <f>SUMIFS(逾期应收回款_计划!H:H,逾期应收回款_计划!A:A,$B$22,逾期应收回款_计划!B:B,C28,逾期应收回款_计划!S:S,"6")</f>
        <v>0</v>
      </c>
      <c r="H28" s="63" t="e">
        <f t="shared" si="5"/>
        <v>#DIV/0!</v>
      </c>
      <c r="I28" s="49">
        <f t="shared" si="6"/>
        <v>0</v>
      </c>
      <c r="J28" s="50" t="e">
        <f t="shared" si="7"/>
        <v>#DIV/0!</v>
      </c>
      <c r="K28" s="49">
        <f>SUMIFS(逾期应收回款_计划!N:N,逾期应收回款_计划!$A:$A,$B$22,逾期应收回款_计划!$B:$B,$C$28)</f>
        <v>0</v>
      </c>
      <c r="L28" s="49">
        <f>SUMIFS(逾期应收回款_计划!O:O,逾期应收回款_计划!$A:$A,$B$22,逾期应收回款_计划!$B:$B,$C$28)</f>
        <v>0</v>
      </c>
      <c r="M28" s="49">
        <f>SUMIFS(逾期应收回款_计划!P:P,逾期应收回款_计划!$A:$A,$B$22,逾期应收回款_计划!$B:$B,$C$28)</f>
        <v>0</v>
      </c>
      <c r="N28" s="51">
        <f>SUMIFS(逾期应收回款_计划!Q:Q,逾期应收回款_计划!$A:$A,$B$22,逾期应收回款_计划!$B:$B,$C$28)</f>
        <v>0</v>
      </c>
    </row>
    <row r="29" hidden="1" customHeight="1" spans="2:14">
      <c r="B29" s="42"/>
      <c r="C29" s="52" t="s">
        <v>737</v>
      </c>
      <c r="D29" s="45">
        <f>SUMIFS(逾期应收回款_计划!H:H,逾期应收回款_计划!A:A,$B$22,逾期应收回款_计划!B:B,C29)</f>
        <v>0</v>
      </c>
      <c r="E29" s="45">
        <f>SUMIFS(逾期应收回款_计划!H:H,逾期应收回款_计划!A:A,$B$22,逾期应收回款_计划!B:B,C29,逾期应收回款_计划!I:I,"&gt;60")</f>
        <v>0</v>
      </c>
      <c r="F29" s="46" t="e">
        <f t="shared" si="4"/>
        <v>#DIV/0!</v>
      </c>
      <c r="G29" s="47">
        <f>SUMIFS(逾期应收回款_计划!H:H,逾期应收回款_计划!A:A,$B$22,逾期应收回款_计划!B:B,C29,逾期应收回款_计划!S:S,"6")</f>
        <v>0</v>
      </c>
      <c r="H29" s="63" t="e">
        <f t="shared" si="5"/>
        <v>#DIV/0!</v>
      </c>
      <c r="I29" s="49">
        <f t="shared" si="6"/>
        <v>0</v>
      </c>
      <c r="J29" s="50" t="e">
        <f t="shared" si="7"/>
        <v>#DIV/0!</v>
      </c>
      <c r="K29" s="49">
        <f>SUMIFS(逾期应收回款_计划!N:N,逾期应收回款_计划!$A:$A,$B$22,逾期应收回款_计划!$B:$B,$C$29)</f>
        <v>0</v>
      </c>
      <c r="L29" s="49">
        <f>SUMIFS(逾期应收回款_计划!O:O,逾期应收回款_计划!$A:$A,$B$22,逾期应收回款_计划!$B:$B,$C$29)</f>
        <v>0</v>
      </c>
      <c r="M29" s="49">
        <f>SUMIFS(逾期应收回款_计划!P:P,逾期应收回款_计划!$A:$A,$B$22,逾期应收回款_计划!$B:$B,$C$29)</f>
        <v>0</v>
      </c>
      <c r="N29" s="51">
        <f>SUMIFS(逾期应收回款_计划!Q:Q,逾期应收回款_计划!$A:$A,$B$22,逾期应收回款_计划!$B:$B,$C$29)</f>
        <v>0</v>
      </c>
    </row>
    <row r="30" hidden="1" customHeight="1" spans="2:14">
      <c r="B30" s="53" t="s">
        <v>738</v>
      </c>
      <c r="C30" s="52" t="s">
        <v>739</v>
      </c>
      <c r="D30" s="45">
        <f>SUMIFS(逾期应收回款_计划!H:H,逾期应收回款_计划!A:A,$B$30,逾期应收回款_计划!B:B,C30)</f>
        <v>0</v>
      </c>
      <c r="E30" s="45">
        <f>SUMIFS(逾期应收回款_计划!H:H,逾期应收回款_计划!A:A,$B$30,逾期应收回款_计划!B:B,C30,逾期应收回款_计划!I:I,"&gt;60")</f>
        <v>0</v>
      </c>
      <c r="F30" s="46" t="e">
        <f t="shared" si="4"/>
        <v>#DIV/0!</v>
      </c>
      <c r="G30" s="47">
        <f>SUMIFS(逾期应收回款_计划!H:H,逾期应收回款_计划!A:A,$B$30,逾期应收回款_计划!B:B,C30,逾期应收回款_计划!S:S,"6")</f>
        <v>0</v>
      </c>
      <c r="H30" s="63" t="e">
        <f t="shared" si="5"/>
        <v>#DIV/0!</v>
      </c>
      <c r="I30" s="49">
        <f t="shared" si="6"/>
        <v>0</v>
      </c>
      <c r="J30" s="50" t="e">
        <f t="shared" si="7"/>
        <v>#DIV/0!</v>
      </c>
      <c r="K30" s="49">
        <f>SUMIFS(逾期应收回款_计划!N:N,逾期应收回款_计划!$A:$A,$B$30,逾期应收回款_计划!$B:$B,$C$30)</f>
        <v>0</v>
      </c>
      <c r="L30" s="49">
        <f>SUMIFS(逾期应收回款_计划!O:O,逾期应收回款_计划!$A:$A,$B$30,逾期应收回款_计划!$B:$B,$C$30)</f>
        <v>0</v>
      </c>
      <c r="M30" s="49">
        <f>SUMIFS(逾期应收回款_计划!P:P,逾期应收回款_计划!$A:$A,$B$30,逾期应收回款_计划!$B:$B,$C$30)</f>
        <v>0</v>
      </c>
      <c r="N30" s="51">
        <f>SUMIFS(逾期应收回款_计划!Q:Q,逾期应收回款_计划!$A:$A,$B$30,逾期应收回款_计划!$B:$B,$C$30)</f>
        <v>0</v>
      </c>
    </row>
    <row r="31" hidden="1" customHeight="1" spans="2:14">
      <c r="B31" s="42"/>
      <c r="C31" s="52" t="s">
        <v>740</v>
      </c>
      <c r="D31" s="45">
        <f>SUMIFS(逾期应收回款_计划!H:H,逾期应收回款_计划!A:A,$B$30,逾期应收回款_计划!B:B,C31)</f>
        <v>0</v>
      </c>
      <c r="E31" s="45">
        <f>SUMIFS(逾期应收回款_计划!H:H,逾期应收回款_计划!A:A,$B$30,逾期应收回款_计划!B:B,C31,逾期应收回款_计划!I:I,"&gt;60")</f>
        <v>0</v>
      </c>
      <c r="F31" s="46" t="e">
        <f t="shared" si="4"/>
        <v>#DIV/0!</v>
      </c>
      <c r="G31" s="47">
        <f>SUMIFS(逾期应收回款_计划!H:H,逾期应收回款_计划!A:A,$B$30,逾期应收回款_计划!B:B,C31,逾期应收回款_计划!S:S,"6")</f>
        <v>0</v>
      </c>
      <c r="H31" s="63" t="e">
        <f t="shared" si="5"/>
        <v>#DIV/0!</v>
      </c>
      <c r="I31" s="49">
        <f t="shared" si="6"/>
        <v>0</v>
      </c>
      <c r="J31" s="50" t="e">
        <f t="shared" si="7"/>
        <v>#DIV/0!</v>
      </c>
      <c r="K31" s="49">
        <f>SUMIFS(逾期应收回款_计划!N:N,逾期应收回款_计划!$A:$A,$B$30,逾期应收回款_计划!$B:$B,$C$31)</f>
        <v>0</v>
      </c>
      <c r="L31" s="49">
        <f>SUMIFS(逾期应收回款_计划!O:O,逾期应收回款_计划!$A:$A,$B$30,逾期应收回款_计划!$B:$B,$C$31)</f>
        <v>0</v>
      </c>
      <c r="M31" s="49">
        <f>SUMIFS(逾期应收回款_计划!P:P,逾期应收回款_计划!$A:$A,$B$30,逾期应收回款_计划!$B:$B,$C$31)</f>
        <v>0</v>
      </c>
      <c r="N31" s="51">
        <f>SUMIFS(逾期应收回款_计划!Q:Q,逾期应收回款_计划!$A:$A,$B$30,逾期应收回款_计划!$B:$B,$C$31)</f>
        <v>0</v>
      </c>
    </row>
    <row r="32" hidden="1" customHeight="1" spans="2:14">
      <c r="B32" s="64"/>
      <c r="C32" s="52" t="s">
        <v>741</v>
      </c>
      <c r="D32" s="45">
        <f>SUMIFS(逾期应收回款_计划!H:H,逾期应收回款_计划!A:A,$B$30,逾期应收回款_计划!B:B,C32)</f>
        <v>0</v>
      </c>
      <c r="E32" s="45">
        <f>SUMIFS(逾期应收回款_计划!H:H,逾期应收回款_计划!A:A,$B$30,逾期应收回款_计划!B:B,C32,逾期应收回款_计划!I:I,"&gt;60")</f>
        <v>0</v>
      </c>
      <c r="F32" s="46" t="e">
        <f t="shared" si="4"/>
        <v>#DIV/0!</v>
      </c>
      <c r="G32" s="47">
        <f>SUMIFS(逾期应收回款_计划!H:H,逾期应收回款_计划!A:A,$B$30,逾期应收回款_计划!B:B,C32,逾期应收回款_计划!S:S,"6")</f>
        <v>0</v>
      </c>
      <c r="H32" s="63" t="e">
        <f t="shared" si="5"/>
        <v>#DIV/0!</v>
      </c>
      <c r="I32" s="49">
        <f t="shared" si="6"/>
        <v>0</v>
      </c>
      <c r="J32" s="50" t="e">
        <f t="shared" si="7"/>
        <v>#DIV/0!</v>
      </c>
      <c r="K32" s="49">
        <f>SUMIFS(逾期应收回款_计划!N:N,逾期应收回款_计划!$A:$A,$B$30,逾期应收回款_计划!$B:$B,$C$32)</f>
        <v>0</v>
      </c>
      <c r="L32" s="49">
        <f>SUMIFS(逾期应收回款_计划!O:O,逾期应收回款_计划!$A:$A,$B$30,逾期应收回款_计划!$B:$B,$C$32)</f>
        <v>0</v>
      </c>
      <c r="M32" s="49">
        <f>SUMIFS(逾期应收回款_计划!P:P,逾期应收回款_计划!$A:$A,$B$30,逾期应收回款_计划!$B:$B,$C$32)</f>
        <v>0</v>
      </c>
      <c r="N32" s="51">
        <f>SUMIFS(逾期应收回款_计划!Q:Q,逾期应收回款_计划!$A:$A,$B$30,逾期应收回款_计划!$B:$B,$C$32)</f>
        <v>0</v>
      </c>
    </row>
    <row r="33" hidden="1" customHeight="1" spans="2:14">
      <c r="B33" s="65" t="s">
        <v>742</v>
      </c>
      <c r="C33" s="52" t="s">
        <v>743</v>
      </c>
      <c r="D33" s="45">
        <f>SUMIFS(逾期应收回款_计划!H:H,逾期应收回款_计划!A:A,$B$33,逾期应收回款_计划!B:B,C33)</f>
        <v>0</v>
      </c>
      <c r="E33" s="45">
        <f>SUMIFS(逾期应收回款_计划!H:H,逾期应收回款_计划!A:A,$B$33,逾期应收回款_计划!B:B,C33,逾期应收回款_计划!I:I,"&gt;60")</f>
        <v>0</v>
      </c>
      <c r="F33" s="46" t="e">
        <f t="shared" si="4"/>
        <v>#DIV/0!</v>
      </c>
      <c r="G33" s="47">
        <f>SUMIFS(逾期应收回款_计划!H:H,逾期应收回款_计划!A:A,$B$33,逾期应收回款_计划!B:B,C33,逾期应收回款_计划!S:S,"6")</f>
        <v>0</v>
      </c>
      <c r="H33" s="63" t="e">
        <f t="shared" si="5"/>
        <v>#DIV/0!</v>
      </c>
      <c r="I33" s="49">
        <f t="shared" si="6"/>
        <v>0</v>
      </c>
      <c r="J33" s="50" t="e">
        <f t="shared" si="7"/>
        <v>#DIV/0!</v>
      </c>
      <c r="K33" s="49">
        <f>SUMIFS(逾期应收回款_计划!N:N,逾期应收回款_计划!$A:$A,$B$33,逾期应收回款_计划!$B:$B,$C$33)</f>
        <v>0</v>
      </c>
      <c r="L33" s="49">
        <f>SUMIFS(逾期应收回款_计划!O:O,逾期应收回款_计划!$A:$A,$B$33,逾期应收回款_计划!$B:$B,$C$33)</f>
        <v>0</v>
      </c>
      <c r="M33" s="49">
        <f>SUMIFS(逾期应收回款_计划!P:P,逾期应收回款_计划!$A:$A,$B$33,逾期应收回款_计划!$B:$B,$C$33)</f>
        <v>0</v>
      </c>
      <c r="N33" s="51">
        <f>SUMIFS(逾期应收回款_计划!Q:Q,逾期应收回款_计划!$A:$A,$B$33,逾期应收回款_计划!$B:$B,$C$33)</f>
        <v>0</v>
      </c>
    </row>
    <row r="34" hidden="1" customHeight="1" spans="2:14">
      <c r="B34" s="53" t="s">
        <v>744</v>
      </c>
      <c r="C34" s="52" t="s">
        <v>745</v>
      </c>
      <c r="D34" s="45">
        <f>SUMIFS(逾期应收回款_计划!H:H,逾期应收回款_计划!A:A,$B$34,逾期应收回款_计划!B:B,C34)</f>
        <v>0</v>
      </c>
      <c r="E34" s="45">
        <f>SUMIFS(逾期应收回款_计划!H:H,逾期应收回款_计划!A:A,$B$34,逾期应收回款_计划!B:B,C34,逾期应收回款_计划!I:I,"&gt;60")</f>
        <v>0</v>
      </c>
      <c r="F34" s="46" t="e">
        <f t="shared" si="4"/>
        <v>#DIV/0!</v>
      </c>
      <c r="G34" s="47">
        <f>SUMIFS(逾期应收回款_计划!H:H,逾期应收回款_计划!A:A,$B$34,逾期应收回款_计划!B:B,C34,逾期应收回款_计划!S:S,"6")</f>
        <v>0</v>
      </c>
      <c r="H34" s="63" t="e">
        <f t="shared" si="5"/>
        <v>#DIV/0!</v>
      </c>
      <c r="I34" s="49">
        <f t="shared" si="6"/>
        <v>0</v>
      </c>
      <c r="J34" s="50" t="e">
        <f t="shared" si="7"/>
        <v>#DIV/0!</v>
      </c>
      <c r="K34" s="49">
        <f>SUMIFS(逾期应收回款_计划!N:N,逾期应收回款_计划!$A:$A,$B$34,逾期应收回款_计划!$B:$B,$C$34)</f>
        <v>0</v>
      </c>
      <c r="L34" s="49">
        <f>SUMIFS(逾期应收回款_计划!O:O,逾期应收回款_计划!$A:$A,$B$34,逾期应收回款_计划!$B:$B,$C$34)</f>
        <v>0</v>
      </c>
      <c r="M34" s="49">
        <f>SUMIFS(逾期应收回款_计划!P:P,逾期应收回款_计划!$A:$A,$B$34,逾期应收回款_计划!$B:$B,$C$34)</f>
        <v>0</v>
      </c>
      <c r="N34" s="51">
        <f>SUMIFS(逾期应收回款_计划!Q:Q,逾期应收回款_计划!$A:$A,$B$34,逾期应收回款_计划!$B:$B,$C$34)</f>
        <v>0</v>
      </c>
    </row>
    <row r="35" customHeight="1" spans="2:14">
      <c r="B35" s="66" t="s">
        <v>117</v>
      </c>
      <c r="C35" s="67"/>
      <c r="D35" s="68">
        <f>SUM(D6:D34)</f>
        <v>5463900.61</v>
      </c>
      <c r="E35" s="68">
        <f>SUM(E6:E34)</f>
        <v>2074152.61</v>
      </c>
      <c r="F35" s="69">
        <f t="shared" si="4"/>
        <v>0.37961023782239</v>
      </c>
      <c r="G35" s="68">
        <f>SUM(G6:G34)</f>
        <v>2770791.2</v>
      </c>
      <c r="H35" s="69">
        <f>+G35/D35</f>
        <v>0.50710863863975</v>
      </c>
      <c r="I35" s="68">
        <f>SUBTOTAL(9,I6:I34)</f>
        <v>2096774.6</v>
      </c>
      <c r="J35" s="70">
        <f t="shared" si="7"/>
        <v>0.756742189739884</v>
      </c>
      <c r="K35" s="68">
        <f>SUBTOTAL(9,K6:K34)</f>
        <v>399610.8</v>
      </c>
      <c r="L35" s="68">
        <f>SUBTOTAL(9,L6:L34)</f>
        <v>1045238.8</v>
      </c>
      <c r="M35" s="68">
        <f>SUBTOTAL(9,M6:M34)</f>
        <v>137563</v>
      </c>
      <c r="N35" s="71">
        <f>SUBTOTAL(9,N6:N34)</f>
        <v>514362</v>
      </c>
    </row>
    <row r="37" customHeight="1" spans="2:14">
      <c r="B37" s="72" t="s">
        <v>746</v>
      </c>
      <c r="D37" s="73"/>
      <c r="H37" s="73"/>
    </row>
  </sheetData>
  <autoFilter xmlns:etc="http://www.wps.cn/officeDocument/2017/etCustomData" ref="B5:N34" etc:filterBottomFollowUsedRange="0">
    <extLst/>
  </autoFilter>
  <mergeCells count="9">
    <mergeCell ref="E4:F4"/>
    <mergeCell ref="K4:N4"/>
    <mergeCell ref="B4:B5"/>
    <mergeCell ref="B6:B8"/>
    <mergeCell ref="B9:B21"/>
    <mergeCell ref="B22:B29"/>
    <mergeCell ref="B30:B32"/>
    <mergeCell ref="C4:C5"/>
    <mergeCell ref="D4:D5"/>
  </mergeCells>
  <conditionalFormatting sqref="J7:J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{f574bced-2162-4948-82d3-1e2abf6cf721}</x14:id>
        </ext>
      </extLst>
    </cfRule>
  </conditionalFormatting>
  <conditionalFormatting sqref="J6 J9:J34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{419ef2a5-2a1c-4b07-8e67-ddd221e1d217}</x14:id>
        </ext>
      </extLst>
    </cfRule>
  </conditionalFormatting>
  <pageMargins left="0.7" right="0.7" top="0.75" bottom="0.75" header="0.3" footer="0.3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574bced-2162-4948-82d3-1e2abf6cf72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J7:J8</xm:sqref>
        </x14:conditionalFormatting>
        <x14:conditionalFormatting xmlns:xm="http://schemas.microsoft.com/office/excel/2006/main">
          <x14:cfRule type="dataBar" id="{419ef2a5-2a1c-4b07-8e67-ddd221e1d2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J6 J9:J34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4"/>
  <sheetViews>
    <sheetView workbookViewId="0">
      <pane ySplit="3" topLeftCell="A81" activePane="bottomLeft" state="frozen"/>
      <selection/>
      <selection pane="bottomLeft" activeCell="I3" sqref="$A3:$XFD3"/>
    </sheetView>
  </sheetViews>
  <sheetFormatPr defaultColWidth="9" defaultRowHeight="19" customHeight="1"/>
  <cols>
    <col min="1" max="1" width="13.1346153846154" style="1" customWidth="1"/>
    <col min="2" max="2" width="6.25" style="1" customWidth="1"/>
    <col min="3" max="3" width="24.8846153846154" style="1" customWidth="1"/>
    <col min="4" max="4" width="16" style="4" customWidth="1"/>
    <col min="5" max="5" width="27.625" style="1" customWidth="1"/>
    <col min="6" max="7" width="10.1346153846154" style="1" customWidth="1"/>
    <col min="8" max="8" width="17.6346153846154" style="5" customWidth="1"/>
    <col min="9" max="9" width="14" style="1" customWidth="1"/>
    <col min="10" max="10" width="16.5" style="5" customWidth="1"/>
    <col min="11" max="11" width="14" style="1" customWidth="1"/>
    <col min="12" max="12" width="16.1346153846154" style="5" customWidth="1"/>
    <col min="13" max="13" width="18.1346153846154" style="1" customWidth="1"/>
    <col min="14" max="14" width="12.1346153846154" style="1"/>
    <col min="15" max="15" width="10.1346153846154" style="6"/>
    <col min="16" max="16384" width="9" style="1"/>
  </cols>
  <sheetData>
    <row r="1" s="1" customFormat="1" customHeight="1" spans="1:15">
      <c r="B1" s="1" t="s">
        <v>747</v>
      </c>
      <c r="C1" s="7">
        <v>46173</v>
      </c>
      <c r="D1" s="4"/>
      <c r="H1" s="5"/>
      <c r="J1" s="5" t="s">
        <v>748</v>
      </c>
      <c r="L1" s="5"/>
      <c r="O1" s="6"/>
    </row>
    <row r="2" s="1" customFormat="1" ht="13" customHeight="1" spans="1:15">
      <c r="A2" s="8" t="s">
        <v>0</v>
      </c>
      <c r="B2" s="8" t="s">
        <v>118</v>
      </c>
      <c r="C2" s="8" t="s">
        <v>1</v>
      </c>
      <c r="D2" s="8" t="s">
        <v>119</v>
      </c>
      <c r="E2" s="8" t="s">
        <v>120</v>
      </c>
      <c r="F2" s="8" t="s">
        <v>121</v>
      </c>
      <c r="G2" s="8" t="s">
        <v>122</v>
      </c>
      <c r="H2" s="9" t="s">
        <v>749</v>
      </c>
      <c r="I2" s="8" t="s">
        <v>750</v>
      </c>
      <c r="J2" s="9"/>
      <c r="K2" s="8" t="s">
        <v>751</v>
      </c>
      <c r="L2" s="9"/>
      <c r="M2" s="10" t="s">
        <v>752</v>
      </c>
      <c r="O2" s="6"/>
    </row>
    <row r="3" s="2" customFormat="1" ht="13" customHeight="1" spans="1:15">
      <c r="A3" s="8"/>
      <c r="B3" s="8"/>
      <c r="C3" s="8"/>
      <c r="D3" s="8"/>
      <c r="E3" s="8"/>
      <c r="F3" s="8"/>
      <c r="G3" s="8"/>
      <c r="H3" s="9"/>
      <c r="I3" s="8" t="s">
        <v>124</v>
      </c>
      <c r="J3" s="11" t="s">
        <v>123</v>
      </c>
      <c r="K3" s="8" t="s">
        <v>753</v>
      </c>
      <c r="L3" s="11" t="s">
        <v>754</v>
      </c>
      <c r="M3" s="10"/>
      <c r="O3" s="12"/>
    </row>
    <row r="4" s="1" customFormat="1" customHeight="1" spans="1:15">
      <c r="A4" s="13" t="s">
        <v>24</v>
      </c>
      <c r="B4" s="13" t="s">
        <v>135</v>
      </c>
      <c r="C4" s="13" t="s">
        <v>60</v>
      </c>
      <c r="D4" s="14" t="s">
        <v>136</v>
      </c>
      <c r="E4" s="13" t="s">
        <v>137</v>
      </c>
      <c r="F4" s="15">
        <v>46150</v>
      </c>
      <c r="G4" s="15">
        <v>46163</v>
      </c>
      <c r="H4" s="16">
        <v>3000</v>
      </c>
      <c r="I4" s="13">
        <v>10</v>
      </c>
      <c r="J4" s="16">
        <f>H4</f>
        <v>3000</v>
      </c>
      <c r="K4" s="17"/>
      <c r="L4" s="16"/>
      <c r="M4" s="5">
        <v>0</v>
      </c>
      <c r="N4" s="18"/>
      <c r="O4" s="6"/>
    </row>
    <row r="5" s="1" customFormat="1" customHeight="1" spans="1:15">
      <c r="A5" s="13" t="s">
        <v>24</v>
      </c>
      <c r="B5" s="13" t="s">
        <v>135</v>
      </c>
      <c r="C5" s="13" t="s">
        <v>106</v>
      </c>
      <c r="D5" s="14" t="s">
        <v>140</v>
      </c>
      <c r="E5" s="13" t="s">
        <v>141</v>
      </c>
      <c r="F5" s="15">
        <v>46086</v>
      </c>
      <c r="G5" s="15">
        <v>46099</v>
      </c>
      <c r="H5" s="16">
        <v>3000</v>
      </c>
      <c r="I5" s="13">
        <v>74</v>
      </c>
      <c r="J5" s="16">
        <f>H5</f>
        <v>3000</v>
      </c>
      <c r="K5" s="17"/>
      <c r="L5" s="16"/>
      <c r="M5" s="5">
        <v>3000</v>
      </c>
      <c r="N5" s="18"/>
      <c r="O5" s="6"/>
    </row>
    <row r="6" s="1" customFormat="1" customHeight="1" spans="1:15">
      <c r="A6" s="13" t="s">
        <v>24</v>
      </c>
      <c r="B6" s="13" t="s">
        <v>135</v>
      </c>
      <c r="C6" s="13" t="s">
        <v>106</v>
      </c>
      <c r="D6" s="14" t="s">
        <v>143</v>
      </c>
      <c r="E6" s="13" t="s">
        <v>144</v>
      </c>
      <c r="F6" s="15">
        <v>46091</v>
      </c>
      <c r="G6" s="15">
        <v>46104</v>
      </c>
      <c r="H6" s="16">
        <v>240</v>
      </c>
      <c r="I6" s="13">
        <v>69</v>
      </c>
      <c r="J6" s="16">
        <f>H6</f>
        <v>240</v>
      </c>
      <c r="K6" s="17"/>
      <c r="L6" s="16"/>
      <c r="M6" s="5">
        <v>240</v>
      </c>
      <c r="N6" s="18"/>
      <c r="O6" s="6"/>
    </row>
    <row r="7" s="1" customFormat="1" customHeight="1" spans="1:15">
      <c r="A7" s="13" t="s">
        <v>24</v>
      </c>
      <c r="B7" s="13" t="s">
        <v>135</v>
      </c>
      <c r="C7" s="13" t="s">
        <v>755</v>
      </c>
      <c r="D7" s="14" t="s">
        <v>756</v>
      </c>
      <c r="E7" s="13" t="s">
        <v>757</v>
      </c>
      <c r="F7" s="15">
        <v>46153</v>
      </c>
      <c r="G7" s="15">
        <v>46183</v>
      </c>
      <c r="H7" s="16">
        <v>8320</v>
      </c>
      <c r="I7" s="13"/>
      <c r="J7" s="16"/>
      <c r="K7" s="17">
        <v>10</v>
      </c>
      <c r="L7" s="16">
        <f>H7</f>
        <v>8320</v>
      </c>
      <c r="M7" s="5">
        <v>8320</v>
      </c>
      <c r="N7" s="18"/>
      <c r="O7" s="6"/>
    </row>
    <row r="8" s="1" customFormat="1" customHeight="1" spans="1:15">
      <c r="A8" s="13" t="s">
        <v>24</v>
      </c>
      <c r="B8" s="13" t="s">
        <v>135</v>
      </c>
      <c r="C8" s="13" t="s">
        <v>755</v>
      </c>
      <c r="D8" s="14" t="s">
        <v>758</v>
      </c>
      <c r="E8" s="13" t="s">
        <v>759</v>
      </c>
      <c r="F8" s="15">
        <v>46157</v>
      </c>
      <c r="G8" s="15">
        <v>46187</v>
      </c>
      <c r="H8" s="16">
        <v>3120</v>
      </c>
      <c r="I8" s="13"/>
      <c r="J8" s="16"/>
      <c r="K8" s="17">
        <v>14</v>
      </c>
      <c r="L8" s="16">
        <f>H8</f>
        <v>3120</v>
      </c>
      <c r="M8" s="5">
        <v>3120</v>
      </c>
      <c r="N8" s="18"/>
      <c r="O8" s="6"/>
    </row>
    <row r="9" s="1" customFormat="1" customHeight="1" spans="1:15">
      <c r="A9" s="13" t="s">
        <v>24</v>
      </c>
      <c r="B9" s="13" t="s">
        <v>135</v>
      </c>
      <c r="C9" s="13" t="s">
        <v>755</v>
      </c>
      <c r="D9" s="14" t="s">
        <v>760</v>
      </c>
      <c r="E9" s="13" t="s">
        <v>761</v>
      </c>
      <c r="F9" s="15">
        <v>46170</v>
      </c>
      <c r="G9" s="15">
        <v>46200</v>
      </c>
      <c r="H9" s="16">
        <v>14300</v>
      </c>
      <c r="I9" s="13"/>
      <c r="J9" s="16"/>
      <c r="K9" s="17">
        <v>27</v>
      </c>
      <c r="L9" s="16">
        <f>H9</f>
        <v>14300</v>
      </c>
      <c r="M9" s="5">
        <v>14300</v>
      </c>
      <c r="N9" s="18"/>
      <c r="O9" s="6"/>
    </row>
    <row r="10" s="1" customFormat="1" customHeight="1" spans="1:15">
      <c r="A10" s="13" t="s">
        <v>24</v>
      </c>
      <c r="B10" s="13" t="s">
        <v>135</v>
      </c>
      <c r="C10" s="13" t="s">
        <v>762</v>
      </c>
      <c r="D10" s="14" t="s">
        <v>763</v>
      </c>
      <c r="E10" s="13" t="s">
        <v>764</v>
      </c>
      <c r="F10" s="15">
        <v>46163</v>
      </c>
      <c r="G10" s="15">
        <v>46193</v>
      </c>
      <c r="H10" s="16">
        <v>6600</v>
      </c>
      <c r="I10" s="13"/>
      <c r="J10" s="16"/>
      <c r="K10" s="17">
        <v>20</v>
      </c>
      <c r="L10" s="16">
        <f>H10</f>
        <v>6600</v>
      </c>
      <c r="M10" s="5">
        <v>0</v>
      </c>
      <c r="N10" s="18"/>
      <c r="O10" s="6"/>
    </row>
    <row r="11" s="1" customFormat="1" customHeight="1" spans="1:15">
      <c r="A11" s="13" t="s">
        <v>24</v>
      </c>
      <c r="B11" s="13" t="s">
        <v>135</v>
      </c>
      <c r="C11" s="13" t="s">
        <v>105</v>
      </c>
      <c r="D11" s="14" t="s">
        <v>146</v>
      </c>
      <c r="E11" s="13" t="s">
        <v>147</v>
      </c>
      <c r="F11" s="15">
        <v>46154</v>
      </c>
      <c r="G11" s="15">
        <v>46167</v>
      </c>
      <c r="H11" s="16">
        <v>3800</v>
      </c>
      <c r="I11" s="13">
        <v>6</v>
      </c>
      <c r="J11" s="16">
        <f>H11</f>
        <v>3800</v>
      </c>
      <c r="K11" s="17"/>
      <c r="L11" s="16"/>
      <c r="M11" s="5">
        <v>3800</v>
      </c>
      <c r="N11" s="18"/>
      <c r="O11" s="6"/>
    </row>
    <row r="12" s="1" customFormat="1" customHeight="1" spans="1:15">
      <c r="A12" s="13" t="s">
        <v>24</v>
      </c>
      <c r="B12" s="13" t="s">
        <v>135</v>
      </c>
      <c r="C12" s="13" t="s">
        <v>105</v>
      </c>
      <c r="D12" s="14" t="s">
        <v>765</v>
      </c>
      <c r="E12" s="13" t="s">
        <v>766</v>
      </c>
      <c r="F12" s="15">
        <v>46163</v>
      </c>
      <c r="G12" s="15">
        <v>46176</v>
      </c>
      <c r="H12" s="16">
        <v>1450</v>
      </c>
      <c r="I12" s="13"/>
      <c r="J12" s="16"/>
      <c r="K12" s="17">
        <v>3</v>
      </c>
      <c r="L12" s="16">
        <f>H12</f>
        <v>1450</v>
      </c>
      <c r="M12" s="5">
        <v>1450</v>
      </c>
      <c r="N12" s="18"/>
      <c r="O12" s="6"/>
    </row>
    <row r="13" s="1" customFormat="1" customHeight="1" spans="1:15">
      <c r="A13" s="13" t="s">
        <v>24</v>
      </c>
      <c r="B13" s="13" t="s">
        <v>135</v>
      </c>
      <c r="C13" s="13" t="s">
        <v>104</v>
      </c>
      <c r="D13" s="14" t="s">
        <v>148</v>
      </c>
      <c r="E13" s="13" t="s">
        <v>149</v>
      </c>
      <c r="F13" s="15">
        <v>46160</v>
      </c>
      <c r="G13" s="15">
        <v>46173</v>
      </c>
      <c r="H13" s="16">
        <v>1250</v>
      </c>
      <c r="I13" s="13">
        <v>0</v>
      </c>
      <c r="J13" s="16">
        <f>H13</f>
        <v>1250</v>
      </c>
      <c r="K13" s="17"/>
      <c r="L13" s="16"/>
      <c r="M13" s="5">
        <v>1250</v>
      </c>
      <c r="N13" s="18"/>
      <c r="O13" s="6"/>
    </row>
    <row r="14" s="1" customFormat="1" customHeight="1" spans="1:15">
      <c r="A14" s="13" t="s">
        <v>24</v>
      </c>
      <c r="B14" s="13" t="s">
        <v>135</v>
      </c>
      <c r="C14" s="13" t="s">
        <v>76</v>
      </c>
      <c r="D14" s="14" t="s">
        <v>150</v>
      </c>
      <c r="E14" s="13" t="s">
        <v>151</v>
      </c>
      <c r="F14" s="15">
        <v>46106</v>
      </c>
      <c r="G14" s="15">
        <v>46119</v>
      </c>
      <c r="H14" s="16">
        <v>200</v>
      </c>
      <c r="I14" s="13">
        <v>54</v>
      </c>
      <c r="J14" s="16">
        <f>H14</f>
        <v>200</v>
      </c>
      <c r="K14" s="17"/>
      <c r="L14" s="16"/>
      <c r="M14" s="5">
        <v>0</v>
      </c>
      <c r="N14" s="18"/>
      <c r="O14" s="6"/>
    </row>
    <row r="15" s="1" customFormat="1" customHeight="1" spans="1:15">
      <c r="A15" s="13" t="s">
        <v>24</v>
      </c>
      <c r="B15" s="13" t="s">
        <v>135</v>
      </c>
      <c r="C15" s="13" t="s">
        <v>767</v>
      </c>
      <c r="D15" s="14" t="s">
        <v>768</v>
      </c>
      <c r="E15" s="13" t="s">
        <v>769</v>
      </c>
      <c r="F15" s="15">
        <v>46167</v>
      </c>
      <c r="G15" s="15">
        <v>46197</v>
      </c>
      <c r="H15" s="16">
        <v>2700</v>
      </c>
      <c r="I15" s="13"/>
      <c r="J15" s="16"/>
      <c r="K15" s="17">
        <v>24</v>
      </c>
      <c r="L15" s="16">
        <f>H15</f>
        <v>2700</v>
      </c>
      <c r="M15" s="5">
        <v>0</v>
      </c>
      <c r="N15" s="18"/>
      <c r="O15" s="6"/>
    </row>
    <row r="16" s="1" customFormat="1" customHeight="1" spans="1:15">
      <c r="A16" s="13" t="s">
        <v>24</v>
      </c>
      <c r="B16" s="13" t="s">
        <v>135</v>
      </c>
      <c r="C16" s="13" t="s">
        <v>72</v>
      </c>
      <c r="D16" s="14" t="s">
        <v>152</v>
      </c>
      <c r="E16" s="13" t="s">
        <v>153</v>
      </c>
      <c r="F16" s="15">
        <v>46151</v>
      </c>
      <c r="G16" s="15">
        <v>46164</v>
      </c>
      <c r="H16" s="16">
        <v>1280</v>
      </c>
      <c r="I16" s="13">
        <v>9</v>
      </c>
      <c r="J16" s="16">
        <f>H16</f>
        <v>1280</v>
      </c>
      <c r="K16" s="17"/>
      <c r="L16" s="16"/>
      <c r="M16" s="5">
        <v>0</v>
      </c>
      <c r="N16" s="18"/>
      <c r="O16" s="6"/>
    </row>
    <row r="17" s="1" customFormat="1" customHeight="1" spans="1:15">
      <c r="A17" s="13" t="s">
        <v>24</v>
      </c>
      <c r="B17" s="13" t="s">
        <v>135</v>
      </c>
      <c r="C17" s="13" t="s">
        <v>37</v>
      </c>
      <c r="D17" s="14" t="s">
        <v>154</v>
      </c>
      <c r="E17" s="13" t="s">
        <v>155</v>
      </c>
      <c r="F17" s="15">
        <v>46120</v>
      </c>
      <c r="G17" s="15">
        <v>46133</v>
      </c>
      <c r="H17" s="16">
        <v>25000</v>
      </c>
      <c r="I17" s="13">
        <v>40</v>
      </c>
      <c r="J17" s="16">
        <f>H17</f>
        <v>25000</v>
      </c>
      <c r="K17" s="17"/>
      <c r="L17" s="16"/>
      <c r="M17" s="5">
        <v>0</v>
      </c>
      <c r="N17" s="18"/>
      <c r="O17" s="6"/>
    </row>
    <row r="18" s="1" customFormat="1" customHeight="1" spans="1:15">
      <c r="A18" s="13" t="s">
        <v>24</v>
      </c>
      <c r="B18" s="13" t="s">
        <v>135</v>
      </c>
      <c r="C18" s="13" t="s">
        <v>37</v>
      </c>
      <c r="D18" s="14" t="s">
        <v>770</v>
      </c>
      <c r="E18" s="13" t="s">
        <v>771</v>
      </c>
      <c r="F18" s="15">
        <v>46161</v>
      </c>
      <c r="G18" s="15">
        <v>46174</v>
      </c>
      <c r="H18" s="16">
        <v>12000</v>
      </c>
      <c r="I18" s="13"/>
      <c r="J18" s="16"/>
      <c r="K18" s="17">
        <v>1</v>
      </c>
      <c r="L18" s="16">
        <f>H18</f>
        <v>12000</v>
      </c>
      <c r="M18" s="5">
        <v>0</v>
      </c>
      <c r="N18" s="18"/>
      <c r="O18" s="6"/>
    </row>
    <row r="19" s="1" customFormat="1" customHeight="1" spans="1:15">
      <c r="A19" s="13" t="s">
        <v>24</v>
      </c>
      <c r="B19" s="13" t="s">
        <v>135</v>
      </c>
      <c r="C19" s="13" t="s">
        <v>49</v>
      </c>
      <c r="D19" s="14" t="s">
        <v>156</v>
      </c>
      <c r="E19" s="13" t="s">
        <v>157</v>
      </c>
      <c r="F19" s="15">
        <v>46099</v>
      </c>
      <c r="G19" s="15">
        <v>46129</v>
      </c>
      <c r="H19" s="16">
        <v>8580</v>
      </c>
      <c r="I19" s="13">
        <v>44</v>
      </c>
      <c r="J19" s="16">
        <f>H19</f>
        <v>8580</v>
      </c>
      <c r="K19" s="17"/>
      <c r="L19" s="16"/>
      <c r="M19" s="5">
        <v>0</v>
      </c>
      <c r="N19" s="18"/>
      <c r="O19" s="6"/>
    </row>
    <row r="20" s="1" customFormat="1" customHeight="1" spans="1:15">
      <c r="A20" s="13" t="s">
        <v>24</v>
      </c>
      <c r="B20" s="13" t="s">
        <v>135</v>
      </c>
      <c r="C20" s="13" t="s">
        <v>49</v>
      </c>
      <c r="D20" s="14" t="s">
        <v>772</v>
      </c>
      <c r="E20" s="13" t="s">
        <v>773</v>
      </c>
      <c r="F20" s="15">
        <v>46153</v>
      </c>
      <c r="G20" s="15">
        <v>46183</v>
      </c>
      <c r="H20" s="16">
        <v>300</v>
      </c>
      <c r="I20" s="13"/>
      <c r="J20" s="16"/>
      <c r="K20" s="17">
        <v>10</v>
      </c>
      <c r="L20" s="16">
        <f>H20</f>
        <v>300</v>
      </c>
      <c r="M20" s="5">
        <v>0</v>
      </c>
      <c r="N20" s="18"/>
      <c r="O20" s="6"/>
    </row>
    <row r="21" s="1" customFormat="1" customHeight="1" spans="1:15">
      <c r="A21" s="13" t="s">
        <v>24</v>
      </c>
      <c r="B21" s="13" t="s">
        <v>135</v>
      </c>
      <c r="C21" s="13" t="s">
        <v>774</v>
      </c>
      <c r="D21" s="14" t="s">
        <v>775</v>
      </c>
      <c r="E21" s="13" t="s">
        <v>776</v>
      </c>
      <c r="F21" s="15">
        <v>46163</v>
      </c>
      <c r="G21" s="15">
        <v>46193</v>
      </c>
      <c r="H21" s="16">
        <v>3500</v>
      </c>
      <c r="I21" s="13"/>
      <c r="J21" s="16"/>
      <c r="K21" s="17">
        <v>20</v>
      </c>
      <c r="L21" s="16">
        <f>H21</f>
        <v>3500</v>
      </c>
      <c r="M21" s="5">
        <v>0</v>
      </c>
      <c r="N21" s="18"/>
      <c r="O21" s="6"/>
    </row>
    <row r="22" s="1" customFormat="1" customHeight="1" spans="1:15">
      <c r="A22" s="13" t="s">
        <v>24</v>
      </c>
      <c r="B22" s="13" t="s">
        <v>135</v>
      </c>
      <c r="C22" s="13" t="s">
        <v>777</v>
      </c>
      <c r="D22" s="14" t="s">
        <v>778</v>
      </c>
      <c r="E22" s="13" t="s">
        <v>779</v>
      </c>
      <c r="F22" s="15">
        <v>46162</v>
      </c>
      <c r="G22" s="15">
        <v>46192</v>
      </c>
      <c r="H22" s="16">
        <v>2000</v>
      </c>
      <c r="I22" s="13"/>
      <c r="J22" s="16"/>
      <c r="K22" s="17">
        <v>19</v>
      </c>
      <c r="L22" s="16">
        <f>H22</f>
        <v>2000</v>
      </c>
      <c r="M22" s="5">
        <v>0</v>
      </c>
      <c r="N22" s="18"/>
      <c r="O22" s="6"/>
    </row>
    <row r="23" s="1" customFormat="1" customHeight="1" spans="1:15">
      <c r="A23" s="13" t="s">
        <v>24</v>
      </c>
      <c r="B23" s="13" t="s">
        <v>135</v>
      </c>
      <c r="C23" s="13" t="s">
        <v>27</v>
      </c>
      <c r="D23" s="14" t="s">
        <v>159</v>
      </c>
      <c r="E23" s="13" t="s">
        <v>160</v>
      </c>
      <c r="F23" s="15">
        <v>46121</v>
      </c>
      <c r="G23" s="15">
        <v>46151</v>
      </c>
      <c r="H23" s="16">
        <v>92500</v>
      </c>
      <c r="I23" s="13">
        <v>22</v>
      </c>
      <c r="J23" s="16">
        <f>H23</f>
        <v>92500</v>
      </c>
      <c r="K23" s="17"/>
      <c r="L23" s="16"/>
      <c r="M23" s="5">
        <v>0</v>
      </c>
      <c r="N23" s="18"/>
      <c r="O23" s="6"/>
    </row>
    <row r="24" s="1" customFormat="1" customHeight="1" spans="1:15">
      <c r="A24" s="13" t="s">
        <v>24</v>
      </c>
      <c r="B24" s="13" t="s">
        <v>135</v>
      </c>
      <c r="C24" s="13" t="s">
        <v>27</v>
      </c>
      <c r="D24" s="14" t="s">
        <v>162</v>
      </c>
      <c r="E24" s="13" t="s">
        <v>163</v>
      </c>
      <c r="F24" s="15">
        <v>46125</v>
      </c>
      <c r="G24" s="15">
        <v>46155</v>
      </c>
      <c r="H24" s="16">
        <v>40000</v>
      </c>
      <c r="I24" s="13">
        <v>18</v>
      </c>
      <c r="J24" s="16">
        <f>H24</f>
        <v>40000</v>
      </c>
      <c r="K24" s="17"/>
      <c r="L24" s="16"/>
      <c r="M24" s="5">
        <v>0</v>
      </c>
      <c r="N24" s="18"/>
      <c r="O24" s="6"/>
    </row>
    <row r="25" s="1" customFormat="1" customHeight="1" spans="1:15">
      <c r="A25" s="13" t="s">
        <v>24</v>
      </c>
      <c r="B25" s="13" t="s">
        <v>135</v>
      </c>
      <c r="C25" s="13" t="s">
        <v>27</v>
      </c>
      <c r="D25" s="14" t="s">
        <v>164</v>
      </c>
      <c r="E25" s="13" t="s">
        <v>165</v>
      </c>
      <c r="F25" s="15">
        <v>46125</v>
      </c>
      <c r="G25" s="15">
        <v>46155</v>
      </c>
      <c r="H25" s="16">
        <v>87500</v>
      </c>
      <c r="I25" s="13">
        <v>18</v>
      </c>
      <c r="J25" s="16">
        <f>H25</f>
        <v>87500</v>
      </c>
      <c r="K25" s="17"/>
      <c r="L25" s="16"/>
      <c r="M25" s="5">
        <v>0</v>
      </c>
      <c r="N25" s="18"/>
      <c r="O25" s="6"/>
    </row>
    <row r="26" s="1" customFormat="1" customHeight="1" spans="1:15">
      <c r="A26" s="13" t="s">
        <v>24</v>
      </c>
      <c r="B26" s="13" t="s">
        <v>135</v>
      </c>
      <c r="C26" s="13" t="s">
        <v>27</v>
      </c>
      <c r="D26" s="14" t="s">
        <v>780</v>
      </c>
      <c r="E26" s="13" t="s">
        <v>781</v>
      </c>
      <c r="F26" s="15">
        <v>46153</v>
      </c>
      <c r="G26" s="15">
        <v>46183</v>
      </c>
      <c r="H26" s="16">
        <v>9250</v>
      </c>
      <c r="I26" s="13"/>
      <c r="J26" s="16"/>
      <c r="K26" s="17">
        <v>10</v>
      </c>
      <c r="L26" s="16">
        <f>H26</f>
        <v>9250</v>
      </c>
      <c r="M26" s="5">
        <v>0</v>
      </c>
      <c r="N26" s="18"/>
      <c r="O26" s="6"/>
    </row>
    <row r="27" s="1" customFormat="1" customHeight="1" spans="1:15">
      <c r="A27" s="13" t="s">
        <v>24</v>
      </c>
      <c r="B27" s="13" t="s">
        <v>135</v>
      </c>
      <c r="C27" s="13" t="s">
        <v>27</v>
      </c>
      <c r="D27" s="14" t="s">
        <v>782</v>
      </c>
      <c r="E27" s="13" t="s">
        <v>783</v>
      </c>
      <c r="F27" s="15">
        <v>46161</v>
      </c>
      <c r="G27" s="15">
        <v>46191</v>
      </c>
      <c r="H27" s="16">
        <v>87500</v>
      </c>
      <c r="I27" s="13"/>
      <c r="J27" s="16"/>
      <c r="K27" s="17">
        <v>18</v>
      </c>
      <c r="L27" s="16">
        <f>H27</f>
        <v>87500</v>
      </c>
      <c r="M27" s="5">
        <v>0</v>
      </c>
      <c r="N27" s="18"/>
      <c r="O27" s="6"/>
    </row>
    <row r="28" s="1" customFormat="1" customHeight="1" spans="1:15">
      <c r="A28" s="13" t="s">
        <v>24</v>
      </c>
      <c r="B28" s="13" t="s">
        <v>135</v>
      </c>
      <c r="C28" s="13" t="s">
        <v>784</v>
      </c>
      <c r="D28" s="14" t="s">
        <v>785</v>
      </c>
      <c r="E28" s="13" t="s">
        <v>786</v>
      </c>
      <c r="F28" s="15">
        <v>46164</v>
      </c>
      <c r="G28" s="15">
        <v>46194</v>
      </c>
      <c r="H28" s="16">
        <v>5250</v>
      </c>
      <c r="I28" s="13"/>
      <c r="J28" s="16"/>
      <c r="K28" s="17">
        <v>21</v>
      </c>
      <c r="L28" s="16">
        <f>H28</f>
        <v>5250</v>
      </c>
      <c r="M28" s="5">
        <v>0</v>
      </c>
      <c r="N28" s="18"/>
      <c r="O28" s="6"/>
    </row>
    <row r="29" s="1" customFormat="1" customHeight="1" spans="1:15">
      <c r="A29" s="13" t="s">
        <v>24</v>
      </c>
      <c r="B29" s="13" t="s">
        <v>135</v>
      </c>
      <c r="C29" s="13" t="s">
        <v>87</v>
      </c>
      <c r="D29" s="14" t="s">
        <v>166</v>
      </c>
      <c r="E29" s="13" t="s">
        <v>167</v>
      </c>
      <c r="F29" s="15">
        <v>46127</v>
      </c>
      <c r="G29" s="15">
        <v>46157</v>
      </c>
      <c r="H29" s="16">
        <v>12500</v>
      </c>
      <c r="I29" s="13">
        <v>16</v>
      </c>
      <c r="J29" s="16">
        <f>H29</f>
        <v>12500</v>
      </c>
      <c r="K29" s="17"/>
      <c r="L29" s="16"/>
      <c r="M29" s="5">
        <v>12500</v>
      </c>
      <c r="N29" s="18"/>
      <c r="O29" s="6"/>
    </row>
    <row r="30" s="1" customFormat="1" customHeight="1" spans="1:15">
      <c r="A30" s="13" t="s">
        <v>24</v>
      </c>
      <c r="B30" s="13" t="s">
        <v>135</v>
      </c>
      <c r="C30" s="13" t="s">
        <v>50</v>
      </c>
      <c r="D30" s="14" t="s">
        <v>168</v>
      </c>
      <c r="E30" s="13" t="s">
        <v>169</v>
      </c>
      <c r="F30" s="15">
        <v>46034</v>
      </c>
      <c r="G30" s="15">
        <v>46047</v>
      </c>
      <c r="H30" s="16">
        <v>3200</v>
      </c>
      <c r="I30" s="13">
        <v>126</v>
      </c>
      <c r="J30" s="16">
        <f>H30</f>
        <v>3200</v>
      </c>
      <c r="K30" s="17"/>
      <c r="L30" s="16"/>
      <c r="M30" s="5">
        <v>0</v>
      </c>
      <c r="N30" s="18"/>
      <c r="O30" s="6"/>
    </row>
    <row r="31" s="1" customFormat="1" customHeight="1" spans="1:15">
      <c r="A31" s="13" t="s">
        <v>24</v>
      </c>
      <c r="B31" s="13" t="s">
        <v>135</v>
      </c>
      <c r="C31" s="13" t="s">
        <v>50</v>
      </c>
      <c r="D31" s="14" t="s">
        <v>171</v>
      </c>
      <c r="E31" s="13" t="s">
        <v>172</v>
      </c>
      <c r="F31" s="15">
        <v>46155</v>
      </c>
      <c r="G31" s="15">
        <v>46168</v>
      </c>
      <c r="H31" s="16">
        <v>5060</v>
      </c>
      <c r="I31" s="13">
        <v>5</v>
      </c>
      <c r="J31" s="16">
        <f>H31</f>
        <v>5060</v>
      </c>
      <c r="K31" s="17"/>
      <c r="L31" s="16"/>
      <c r="M31" s="5">
        <v>0</v>
      </c>
      <c r="N31" s="18"/>
      <c r="O31" s="6"/>
    </row>
    <row r="32" s="1" customFormat="1" customHeight="1" spans="1:15">
      <c r="A32" s="13" t="s">
        <v>24</v>
      </c>
      <c r="B32" s="13" t="s">
        <v>173</v>
      </c>
      <c r="C32" s="13" t="s">
        <v>114</v>
      </c>
      <c r="D32" s="14" t="s">
        <v>174</v>
      </c>
      <c r="E32" s="13" t="s">
        <v>175</v>
      </c>
      <c r="F32" s="15">
        <v>46140</v>
      </c>
      <c r="G32" s="15">
        <v>46170</v>
      </c>
      <c r="H32" s="16">
        <v>1512</v>
      </c>
      <c r="I32" s="13">
        <v>3</v>
      </c>
      <c r="J32" s="16">
        <f>H32</f>
        <v>1512</v>
      </c>
      <c r="K32" s="17"/>
      <c r="L32" s="16"/>
      <c r="M32" s="5">
        <v>1512</v>
      </c>
      <c r="N32" s="18"/>
      <c r="O32" s="6"/>
    </row>
    <row r="33" s="1" customFormat="1" customHeight="1" spans="1:15">
      <c r="A33" s="13" t="s">
        <v>24</v>
      </c>
      <c r="B33" s="13" t="s">
        <v>173</v>
      </c>
      <c r="C33" s="13" t="s">
        <v>114</v>
      </c>
      <c r="D33" s="14" t="s">
        <v>787</v>
      </c>
      <c r="E33" s="13" t="s">
        <v>788</v>
      </c>
      <c r="F33" s="15">
        <v>46151</v>
      </c>
      <c r="G33" s="15">
        <v>46181</v>
      </c>
      <c r="H33" s="16">
        <v>1864.8</v>
      </c>
      <c r="I33" s="13"/>
      <c r="J33" s="16"/>
      <c r="K33" s="17">
        <v>8</v>
      </c>
      <c r="L33" s="16">
        <f>H33</f>
        <v>1864.8</v>
      </c>
      <c r="M33" s="5">
        <v>1864.8</v>
      </c>
      <c r="N33" s="18"/>
      <c r="O33" s="6"/>
    </row>
    <row r="34" s="1" customFormat="1" customHeight="1" spans="1:15">
      <c r="A34" s="13" t="s">
        <v>24</v>
      </c>
      <c r="B34" s="13" t="s">
        <v>173</v>
      </c>
      <c r="C34" s="13" t="s">
        <v>789</v>
      </c>
      <c r="D34" s="14" t="s">
        <v>790</v>
      </c>
      <c r="E34" s="13" t="s">
        <v>791</v>
      </c>
      <c r="F34" s="15">
        <v>46129</v>
      </c>
      <c r="G34" s="15">
        <v>46192</v>
      </c>
      <c r="H34" s="16">
        <v>3450</v>
      </c>
      <c r="I34" s="13"/>
      <c r="J34" s="16"/>
      <c r="K34" s="17">
        <v>19</v>
      </c>
      <c r="L34" s="16">
        <f>H34</f>
        <v>3450</v>
      </c>
      <c r="M34" s="5">
        <v>3450</v>
      </c>
      <c r="N34" s="18"/>
      <c r="O34" s="6"/>
    </row>
    <row r="35" s="1" customFormat="1" customHeight="1" spans="1:15">
      <c r="A35" s="13" t="s">
        <v>24</v>
      </c>
      <c r="B35" s="13" t="s">
        <v>173</v>
      </c>
      <c r="C35" s="13" t="s">
        <v>113</v>
      </c>
      <c r="D35" s="14" t="s">
        <v>177</v>
      </c>
      <c r="E35" s="13" t="s">
        <v>178</v>
      </c>
      <c r="F35" s="15">
        <v>46157</v>
      </c>
      <c r="G35" s="15">
        <v>46170</v>
      </c>
      <c r="H35" s="16">
        <v>3000</v>
      </c>
      <c r="I35" s="13">
        <v>3</v>
      </c>
      <c r="J35" s="16">
        <f>H35</f>
        <v>3000</v>
      </c>
      <c r="K35" s="17"/>
      <c r="L35" s="16"/>
      <c r="M35" s="5">
        <v>3000</v>
      </c>
      <c r="N35" s="18"/>
      <c r="O35" s="6"/>
    </row>
    <row r="36" s="1" customFormat="1" customHeight="1" spans="1:15">
      <c r="A36" s="13" t="s">
        <v>24</v>
      </c>
      <c r="B36" s="13" t="s">
        <v>173</v>
      </c>
      <c r="C36" s="13" t="s">
        <v>112</v>
      </c>
      <c r="D36" s="14" t="s">
        <v>179</v>
      </c>
      <c r="E36" s="13" t="s">
        <v>180</v>
      </c>
      <c r="F36" s="15">
        <v>46132</v>
      </c>
      <c r="G36" s="15">
        <v>46162</v>
      </c>
      <c r="H36" s="16">
        <v>9600</v>
      </c>
      <c r="I36" s="13">
        <v>11</v>
      </c>
      <c r="J36" s="16">
        <f>H36</f>
        <v>9600</v>
      </c>
      <c r="K36" s="17"/>
      <c r="L36" s="16"/>
      <c r="M36" s="5">
        <v>9600</v>
      </c>
      <c r="N36" s="18"/>
      <c r="O36" s="6"/>
    </row>
    <row r="37" s="1" customFormat="1" customHeight="1" spans="1:15">
      <c r="A37" s="13" t="s">
        <v>24</v>
      </c>
      <c r="B37" s="13" t="s">
        <v>173</v>
      </c>
      <c r="C37" s="13" t="s">
        <v>112</v>
      </c>
      <c r="D37" s="14" t="s">
        <v>181</v>
      </c>
      <c r="E37" s="13" t="s">
        <v>182</v>
      </c>
      <c r="F37" s="15">
        <v>46136</v>
      </c>
      <c r="G37" s="15">
        <v>46166</v>
      </c>
      <c r="H37" s="16">
        <v>30000</v>
      </c>
      <c r="I37" s="13">
        <v>7</v>
      </c>
      <c r="J37" s="16">
        <f>H37</f>
        <v>30000</v>
      </c>
      <c r="K37" s="17"/>
      <c r="L37" s="16"/>
      <c r="M37" s="5">
        <v>30000</v>
      </c>
      <c r="N37" s="18"/>
      <c r="O37" s="6"/>
    </row>
    <row r="38" s="1" customFormat="1" customHeight="1" spans="1:15">
      <c r="A38" s="13" t="s">
        <v>24</v>
      </c>
      <c r="B38" s="13" t="s">
        <v>173</v>
      </c>
      <c r="C38" s="13" t="s">
        <v>112</v>
      </c>
      <c r="D38" s="14" t="s">
        <v>792</v>
      </c>
      <c r="E38" s="13" t="s">
        <v>793</v>
      </c>
      <c r="F38" s="15">
        <v>46170</v>
      </c>
      <c r="G38" s="15">
        <v>46200</v>
      </c>
      <c r="H38" s="16">
        <v>9600</v>
      </c>
      <c r="I38" s="13"/>
      <c r="J38" s="16"/>
      <c r="K38" s="17">
        <v>27</v>
      </c>
      <c r="L38" s="16">
        <f>H38</f>
        <v>9600</v>
      </c>
      <c r="M38" s="5">
        <v>0</v>
      </c>
      <c r="N38" s="18"/>
      <c r="O38" s="6"/>
    </row>
    <row r="39" s="1" customFormat="1" customHeight="1" spans="1:15">
      <c r="A39" s="13" t="s">
        <v>24</v>
      </c>
      <c r="B39" s="13" t="s">
        <v>173</v>
      </c>
      <c r="C39" s="13" t="s">
        <v>47</v>
      </c>
      <c r="D39" s="14" t="s">
        <v>183</v>
      </c>
      <c r="E39" s="13" t="s">
        <v>184</v>
      </c>
      <c r="F39" s="15">
        <v>46001</v>
      </c>
      <c r="G39" s="15">
        <v>46031</v>
      </c>
      <c r="H39" s="16">
        <v>10000</v>
      </c>
      <c r="I39" s="13">
        <v>142</v>
      </c>
      <c r="J39" s="16">
        <f>H39</f>
        <v>10000</v>
      </c>
      <c r="K39" s="17"/>
      <c r="L39" s="16"/>
      <c r="M39" s="5">
        <v>0</v>
      </c>
      <c r="N39" s="18"/>
      <c r="O39" s="6"/>
    </row>
    <row r="40" s="1" customFormat="1" customHeight="1" spans="1:15">
      <c r="A40" s="13" t="s">
        <v>24</v>
      </c>
      <c r="B40" s="13" t="s">
        <v>173</v>
      </c>
      <c r="C40" s="13" t="s">
        <v>794</v>
      </c>
      <c r="D40" s="14" t="s">
        <v>795</v>
      </c>
      <c r="E40" s="13" t="s">
        <v>796</v>
      </c>
      <c r="F40" s="15">
        <v>46163</v>
      </c>
      <c r="G40" s="15">
        <v>46193</v>
      </c>
      <c r="H40" s="16">
        <v>14910</v>
      </c>
      <c r="I40" s="13"/>
      <c r="J40" s="16"/>
      <c r="K40" s="17">
        <v>20</v>
      </c>
      <c r="L40" s="16">
        <f>H40</f>
        <v>14910</v>
      </c>
      <c r="M40" s="5">
        <v>14910</v>
      </c>
      <c r="N40" s="18"/>
      <c r="O40" s="6"/>
    </row>
    <row r="41" s="1" customFormat="1" customHeight="1" spans="1:15">
      <c r="A41" s="13" t="s">
        <v>24</v>
      </c>
      <c r="B41" s="13" t="s">
        <v>173</v>
      </c>
      <c r="C41" s="13" t="s">
        <v>797</v>
      </c>
      <c r="D41" s="14" t="s">
        <v>798</v>
      </c>
      <c r="E41" s="13" t="s">
        <v>799</v>
      </c>
      <c r="F41" s="15">
        <v>46171</v>
      </c>
      <c r="G41" s="15">
        <v>46184</v>
      </c>
      <c r="H41" s="16">
        <v>750</v>
      </c>
      <c r="I41" s="13"/>
      <c r="J41" s="16"/>
      <c r="K41" s="17">
        <v>11</v>
      </c>
      <c r="L41" s="16">
        <f>H41</f>
        <v>750</v>
      </c>
      <c r="M41" s="5">
        <v>750</v>
      </c>
      <c r="N41" s="18"/>
      <c r="O41" s="6"/>
    </row>
    <row r="42" s="1" customFormat="1" customHeight="1" spans="1:15">
      <c r="A42" s="13" t="s">
        <v>24</v>
      </c>
      <c r="B42" s="13" t="s">
        <v>173</v>
      </c>
      <c r="C42" s="13" t="s">
        <v>73</v>
      </c>
      <c r="D42" s="14" t="s">
        <v>185</v>
      </c>
      <c r="E42" s="13" t="s">
        <v>186</v>
      </c>
      <c r="F42" s="15">
        <v>46098</v>
      </c>
      <c r="G42" s="15">
        <v>46111</v>
      </c>
      <c r="H42" s="16">
        <v>10650</v>
      </c>
      <c r="I42" s="13">
        <v>62</v>
      </c>
      <c r="J42" s="16">
        <f>H42</f>
        <v>10650</v>
      </c>
      <c r="K42" s="17"/>
      <c r="L42" s="16"/>
      <c r="M42" s="5">
        <v>10650</v>
      </c>
      <c r="N42" s="18"/>
      <c r="O42" s="6"/>
    </row>
    <row r="43" s="1" customFormat="1" customHeight="1" spans="1:15">
      <c r="A43" s="13" t="s">
        <v>24</v>
      </c>
      <c r="B43" s="13" t="s">
        <v>173</v>
      </c>
      <c r="C43" s="13" t="s">
        <v>73</v>
      </c>
      <c r="D43" s="14" t="s">
        <v>187</v>
      </c>
      <c r="E43" s="13" t="s">
        <v>188</v>
      </c>
      <c r="F43" s="15">
        <v>46142</v>
      </c>
      <c r="G43" s="15">
        <v>46155</v>
      </c>
      <c r="H43" s="16">
        <v>1065</v>
      </c>
      <c r="I43" s="13">
        <v>18</v>
      </c>
      <c r="J43" s="16">
        <f>H43</f>
        <v>1065</v>
      </c>
      <c r="K43" s="17"/>
      <c r="L43" s="16"/>
      <c r="M43" s="5">
        <v>0</v>
      </c>
      <c r="N43" s="18"/>
      <c r="O43" s="6"/>
    </row>
    <row r="44" s="1" customFormat="1" customHeight="1" spans="1:15">
      <c r="A44" s="13" t="s">
        <v>24</v>
      </c>
      <c r="B44" s="13" t="s">
        <v>173</v>
      </c>
      <c r="C44" s="13" t="s">
        <v>800</v>
      </c>
      <c r="D44" s="14" t="s">
        <v>801</v>
      </c>
      <c r="E44" s="13" t="s">
        <v>802</v>
      </c>
      <c r="F44" s="15">
        <v>46150</v>
      </c>
      <c r="G44" s="15">
        <v>46180</v>
      </c>
      <c r="H44" s="16">
        <v>275</v>
      </c>
      <c r="I44" s="13"/>
      <c r="J44" s="16"/>
      <c r="K44" s="17">
        <v>7</v>
      </c>
      <c r="L44" s="16">
        <f>H44</f>
        <v>275</v>
      </c>
      <c r="M44" s="5">
        <v>275</v>
      </c>
      <c r="N44" s="18"/>
      <c r="O44" s="6"/>
    </row>
    <row r="45" s="1" customFormat="1" customHeight="1" spans="1:15">
      <c r="A45" s="13" t="s">
        <v>24</v>
      </c>
      <c r="B45" s="13" t="s">
        <v>189</v>
      </c>
      <c r="C45" s="13" t="s">
        <v>803</v>
      </c>
      <c r="D45" s="14" t="s">
        <v>804</v>
      </c>
      <c r="E45" s="13" t="s">
        <v>805</v>
      </c>
      <c r="F45" s="15">
        <v>46153</v>
      </c>
      <c r="G45" s="15">
        <v>46183</v>
      </c>
      <c r="H45" s="16">
        <v>16130.4</v>
      </c>
      <c r="I45" s="13"/>
      <c r="J45" s="16"/>
      <c r="K45" s="17">
        <v>10</v>
      </c>
      <c r="L45" s="16">
        <f>H45</f>
        <v>16130.4</v>
      </c>
      <c r="M45" s="5">
        <v>0</v>
      </c>
      <c r="N45" s="18"/>
      <c r="O45" s="6"/>
    </row>
    <row r="46" s="1" customFormat="1" customHeight="1" spans="1:15">
      <c r="A46" s="13" t="s">
        <v>24</v>
      </c>
      <c r="B46" s="13" t="s">
        <v>189</v>
      </c>
      <c r="C46" s="13" t="s">
        <v>108</v>
      </c>
      <c r="D46" s="14" t="s">
        <v>190</v>
      </c>
      <c r="E46" s="13" t="s">
        <v>191</v>
      </c>
      <c r="F46" s="15">
        <v>46132</v>
      </c>
      <c r="G46" s="15">
        <v>46162</v>
      </c>
      <c r="H46" s="16">
        <v>4000</v>
      </c>
      <c r="I46" s="13">
        <v>11</v>
      </c>
      <c r="J46" s="16">
        <f>H46</f>
        <v>4000</v>
      </c>
      <c r="K46" s="17"/>
      <c r="L46" s="16"/>
      <c r="M46" s="5">
        <v>4000</v>
      </c>
      <c r="N46" s="18"/>
      <c r="O46" s="6"/>
    </row>
    <row r="47" s="1" customFormat="1" customHeight="1" spans="1:15">
      <c r="A47" s="13" t="s">
        <v>24</v>
      </c>
      <c r="B47" s="13" t="s">
        <v>189</v>
      </c>
      <c r="C47" s="13" t="s">
        <v>108</v>
      </c>
      <c r="D47" s="14" t="s">
        <v>192</v>
      </c>
      <c r="E47" s="13" t="s">
        <v>193</v>
      </c>
      <c r="F47" s="15">
        <v>46132</v>
      </c>
      <c r="G47" s="15">
        <v>46162</v>
      </c>
      <c r="H47" s="16">
        <v>4000</v>
      </c>
      <c r="I47" s="13">
        <v>11</v>
      </c>
      <c r="J47" s="16">
        <f>H47</f>
        <v>4000</v>
      </c>
      <c r="K47" s="17"/>
      <c r="L47" s="16"/>
      <c r="M47" s="5">
        <v>4000</v>
      </c>
      <c r="N47" s="18"/>
      <c r="O47" s="6"/>
    </row>
    <row r="48" s="1" customFormat="1" customHeight="1" spans="1:15">
      <c r="A48" s="13" t="s">
        <v>24</v>
      </c>
      <c r="B48" s="13" t="s">
        <v>189</v>
      </c>
      <c r="C48" s="13" t="s">
        <v>108</v>
      </c>
      <c r="D48" s="14" t="s">
        <v>806</v>
      </c>
      <c r="E48" s="13" t="s">
        <v>807</v>
      </c>
      <c r="F48" s="15">
        <v>46153</v>
      </c>
      <c r="G48" s="15">
        <v>46183</v>
      </c>
      <c r="H48" s="16">
        <v>12000</v>
      </c>
      <c r="I48" s="13"/>
      <c r="J48" s="16"/>
      <c r="K48" s="17">
        <v>10</v>
      </c>
      <c r="L48" s="16">
        <f>H48</f>
        <v>12000</v>
      </c>
      <c r="M48" s="5">
        <v>0</v>
      </c>
      <c r="N48" s="18"/>
      <c r="O48" s="6"/>
    </row>
    <row r="49" s="1" customFormat="1" customHeight="1" spans="1:15">
      <c r="A49" s="13" t="s">
        <v>24</v>
      </c>
      <c r="B49" s="13" t="s">
        <v>189</v>
      </c>
      <c r="C49" s="13" t="s">
        <v>107</v>
      </c>
      <c r="D49" s="14" t="s">
        <v>194</v>
      </c>
      <c r="E49" s="13" t="s">
        <v>195</v>
      </c>
      <c r="F49" s="15">
        <v>46101</v>
      </c>
      <c r="G49" s="15">
        <v>46131</v>
      </c>
      <c r="H49" s="16">
        <v>7600</v>
      </c>
      <c r="I49" s="13">
        <v>42</v>
      </c>
      <c r="J49" s="16">
        <f>H49</f>
        <v>7600</v>
      </c>
      <c r="K49" s="17"/>
      <c r="L49" s="16"/>
      <c r="M49" s="5">
        <v>7600</v>
      </c>
      <c r="N49" s="18"/>
      <c r="O49" s="6"/>
    </row>
    <row r="50" s="1" customFormat="1" customHeight="1" spans="1:15">
      <c r="A50" s="13" t="s">
        <v>24</v>
      </c>
      <c r="B50" s="13" t="s">
        <v>189</v>
      </c>
      <c r="C50" s="13" t="s">
        <v>107</v>
      </c>
      <c r="D50" s="14" t="s">
        <v>197</v>
      </c>
      <c r="E50" s="13" t="s">
        <v>198</v>
      </c>
      <c r="F50" s="15">
        <v>46127</v>
      </c>
      <c r="G50" s="15">
        <v>46157</v>
      </c>
      <c r="H50" s="16">
        <v>3600</v>
      </c>
      <c r="I50" s="13">
        <v>16</v>
      </c>
      <c r="J50" s="16">
        <f>H50</f>
        <v>3600</v>
      </c>
      <c r="K50" s="17"/>
      <c r="L50" s="16"/>
      <c r="M50" s="5">
        <v>3600</v>
      </c>
      <c r="N50" s="18"/>
      <c r="O50" s="6"/>
    </row>
    <row r="51" s="1" customFormat="1" customHeight="1" spans="1:15">
      <c r="A51" s="13" t="s">
        <v>24</v>
      </c>
      <c r="B51" s="13" t="s">
        <v>189</v>
      </c>
      <c r="C51" s="13" t="s">
        <v>808</v>
      </c>
      <c r="D51" s="14" t="s">
        <v>809</v>
      </c>
      <c r="E51" s="13" t="s">
        <v>810</v>
      </c>
      <c r="F51" s="15">
        <v>46167</v>
      </c>
      <c r="G51" s="15">
        <v>46197</v>
      </c>
      <c r="H51" s="16">
        <v>7200</v>
      </c>
      <c r="I51" s="13"/>
      <c r="J51" s="16"/>
      <c r="K51" s="17">
        <v>24</v>
      </c>
      <c r="L51" s="16">
        <f t="shared" ref="L51:L56" si="0">H51</f>
        <v>7200</v>
      </c>
      <c r="M51" s="5">
        <v>7200</v>
      </c>
      <c r="N51" s="18"/>
      <c r="O51" s="6"/>
    </row>
    <row r="52" s="1" customFormat="1" customHeight="1" spans="1:15">
      <c r="A52" s="13" t="s">
        <v>24</v>
      </c>
      <c r="B52" s="13" t="s">
        <v>189</v>
      </c>
      <c r="C52" s="13" t="s">
        <v>811</v>
      </c>
      <c r="D52" s="14" t="s">
        <v>812</v>
      </c>
      <c r="E52" s="13" t="s">
        <v>813</v>
      </c>
      <c r="F52" s="15">
        <v>46154</v>
      </c>
      <c r="G52" s="15">
        <v>46184</v>
      </c>
      <c r="H52" s="16">
        <v>1200</v>
      </c>
      <c r="I52" s="13"/>
      <c r="J52" s="16"/>
      <c r="K52" s="17">
        <v>11</v>
      </c>
      <c r="L52" s="16">
        <f t="shared" si="0"/>
        <v>1200</v>
      </c>
      <c r="M52" s="5">
        <v>1200</v>
      </c>
      <c r="N52" s="18"/>
      <c r="O52" s="6"/>
    </row>
    <row r="53" s="1" customFormat="1" customHeight="1" spans="1:15">
      <c r="A53" s="13" t="s">
        <v>24</v>
      </c>
      <c r="B53" s="13" t="s">
        <v>189</v>
      </c>
      <c r="C53" s="13" t="s">
        <v>814</v>
      </c>
      <c r="D53" s="14" t="s">
        <v>815</v>
      </c>
      <c r="E53" s="13" t="s">
        <v>816</v>
      </c>
      <c r="F53" s="15">
        <v>46171</v>
      </c>
      <c r="G53" s="15">
        <v>46184</v>
      </c>
      <c r="H53" s="16">
        <v>16130.4</v>
      </c>
      <c r="I53" s="13"/>
      <c r="J53" s="16"/>
      <c r="K53" s="17">
        <v>11</v>
      </c>
      <c r="L53" s="16">
        <f t="shared" si="0"/>
        <v>16130.4</v>
      </c>
      <c r="M53" s="5">
        <v>16130.4</v>
      </c>
      <c r="N53" s="18"/>
      <c r="O53" s="6"/>
    </row>
    <row r="54" s="1" customFormat="1" customHeight="1" spans="1:15">
      <c r="A54" s="13" t="s">
        <v>24</v>
      </c>
      <c r="B54" s="13" t="s">
        <v>189</v>
      </c>
      <c r="C54" s="13" t="s">
        <v>817</v>
      </c>
      <c r="D54" s="14" t="s">
        <v>818</v>
      </c>
      <c r="E54" s="13" t="s">
        <v>819</v>
      </c>
      <c r="F54" s="15">
        <v>46170</v>
      </c>
      <c r="G54" s="15">
        <v>46200</v>
      </c>
      <c r="H54" s="16">
        <v>4500</v>
      </c>
      <c r="I54" s="13"/>
      <c r="J54" s="16"/>
      <c r="K54" s="17">
        <v>27</v>
      </c>
      <c r="L54" s="16">
        <f t="shared" si="0"/>
        <v>4500</v>
      </c>
      <c r="M54" s="5">
        <v>0</v>
      </c>
      <c r="N54" s="18"/>
      <c r="O54" s="6"/>
    </row>
    <row r="55" s="1" customFormat="1" customHeight="1" spans="1:15">
      <c r="A55" s="13" t="s">
        <v>24</v>
      </c>
      <c r="B55" s="13" t="s">
        <v>189</v>
      </c>
      <c r="C55" s="13" t="s">
        <v>820</v>
      </c>
      <c r="D55" s="14" t="s">
        <v>821</v>
      </c>
      <c r="E55" s="13" t="s">
        <v>822</v>
      </c>
      <c r="F55" s="15">
        <v>46148</v>
      </c>
      <c r="G55" s="15">
        <v>46178</v>
      </c>
      <c r="H55" s="16">
        <v>2880</v>
      </c>
      <c r="I55" s="13"/>
      <c r="J55" s="16"/>
      <c r="K55" s="17">
        <v>5</v>
      </c>
      <c r="L55" s="16">
        <f t="shared" si="0"/>
        <v>2880</v>
      </c>
      <c r="M55" s="5">
        <v>0</v>
      </c>
      <c r="N55" s="18"/>
      <c r="O55" s="6"/>
    </row>
    <row r="56" s="1" customFormat="1" customHeight="1" spans="1:15">
      <c r="A56" s="13" t="s">
        <v>24</v>
      </c>
      <c r="B56" s="13" t="s">
        <v>189</v>
      </c>
      <c r="C56" s="13" t="s">
        <v>820</v>
      </c>
      <c r="D56" s="14" t="s">
        <v>823</v>
      </c>
      <c r="E56" s="13" t="s">
        <v>822</v>
      </c>
      <c r="F56" s="15">
        <v>46148</v>
      </c>
      <c r="G56" s="15">
        <v>46178</v>
      </c>
      <c r="H56" s="16">
        <v>2880</v>
      </c>
      <c r="I56" s="13"/>
      <c r="J56" s="16"/>
      <c r="K56" s="17">
        <v>5</v>
      </c>
      <c r="L56" s="16">
        <f t="shared" si="0"/>
        <v>2880</v>
      </c>
      <c r="M56" s="5">
        <v>0</v>
      </c>
      <c r="N56" s="18"/>
      <c r="O56" s="6"/>
    </row>
    <row r="57" s="1" customFormat="1" customHeight="1" spans="1:15">
      <c r="A57" s="13" t="s">
        <v>24</v>
      </c>
      <c r="B57" s="13" t="s">
        <v>189</v>
      </c>
      <c r="C57" s="13" t="s">
        <v>103</v>
      </c>
      <c r="D57" s="14" t="s">
        <v>199</v>
      </c>
      <c r="E57" s="13" t="s">
        <v>200</v>
      </c>
      <c r="F57" s="15">
        <v>46136</v>
      </c>
      <c r="G57" s="15">
        <v>46149</v>
      </c>
      <c r="H57" s="16">
        <v>1250</v>
      </c>
      <c r="I57" s="13">
        <v>24</v>
      </c>
      <c r="J57" s="16">
        <f>H57</f>
        <v>1250</v>
      </c>
      <c r="K57" s="17"/>
      <c r="L57" s="16"/>
      <c r="M57" s="5">
        <v>1250</v>
      </c>
      <c r="N57" s="18"/>
      <c r="O57" s="6"/>
    </row>
    <row r="58" s="1" customFormat="1" customHeight="1" spans="1:15">
      <c r="A58" s="13" t="s">
        <v>24</v>
      </c>
      <c r="B58" s="13" t="s">
        <v>189</v>
      </c>
      <c r="C58" s="13" t="s">
        <v>102</v>
      </c>
      <c r="D58" s="14" t="s">
        <v>201</v>
      </c>
      <c r="E58" s="13" t="s">
        <v>202</v>
      </c>
      <c r="F58" s="15">
        <v>46098</v>
      </c>
      <c r="G58" s="15">
        <v>46161</v>
      </c>
      <c r="H58" s="16">
        <v>1000</v>
      </c>
      <c r="I58" s="13">
        <v>12</v>
      </c>
      <c r="J58" s="16">
        <f>H58</f>
        <v>1000</v>
      </c>
      <c r="K58" s="17"/>
      <c r="L58" s="16"/>
      <c r="M58" s="5">
        <v>1000</v>
      </c>
      <c r="N58" s="18"/>
      <c r="O58" s="6"/>
    </row>
    <row r="59" s="1" customFormat="1" customHeight="1" spans="1:15">
      <c r="A59" s="13" t="s">
        <v>24</v>
      </c>
      <c r="B59" s="13" t="s">
        <v>189</v>
      </c>
      <c r="C59" s="13" t="s">
        <v>102</v>
      </c>
      <c r="D59" s="14" t="s">
        <v>203</v>
      </c>
      <c r="E59" s="13" t="s">
        <v>204</v>
      </c>
      <c r="F59" s="15">
        <v>46098</v>
      </c>
      <c r="G59" s="15">
        <v>46161</v>
      </c>
      <c r="H59" s="16">
        <v>26000</v>
      </c>
      <c r="I59" s="13">
        <v>12</v>
      </c>
      <c r="J59" s="16">
        <f>H59</f>
        <v>26000</v>
      </c>
      <c r="K59" s="17"/>
      <c r="L59" s="16"/>
      <c r="M59" s="5">
        <v>26000</v>
      </c>
      <c r="N59" s="18"/>
      <c r="O59" s="6"/>
    </row>
    <row r="60" s="1" customFormat="1" customHeight="1" spans="1:15">
      <c r="A60" s="13" t="s">
        <v>24</v>
      </c>
      <c r="B60" s="13" t="s">
        <v>189</v>
      </c>
      <c r="C60" s="13" t="s">
        <v>102</v>
      </c>
      <c r="D60" s="14" t="s">
        <v>824</v>
      </c>
      <c r="E60" s="13" t="s">
        <v>825</v>
      </c>
      <c r="F60" s="15">
        <v>46119</v>
      </c>
      <c r="G60" s="15">
        <v>46182</v>
      </c>
      <c r="H60" s="16">
        <v>39000</v>
      </c>
      <c r="I60" s="13"/>
      <c r="J60" s="16"/>
      <c r="K60" s="17">
        <v>9</v>
      </c>
      <c r="L60" s="16">
        <f>H60</f>
        <v>39000</v>
      </c>
      <c r="M60" s="5">
        <v>0</v>
      </c>
      <c r="N60" s="18"/>
      <c r="O60" s="6"/>
    </row>
    <row r="61" s="1" customFormat="1" customHeight="1" spans="1:15">
      <c r="A61" s="13" t="s">
        <v>24</v>
      </c>
      <c r="B61" s="13" t="s">
        <v>189</v>
      </c>
      <c r="C61" s="13" t="s">
        <v>102</v>
      </c>
      <c r="D61" s="14" t="s">
        <v>826</v>
      </c>
      <c r="E61" s="13" t="s">
        <v>827</v>
      </c>
      <c r="F61" s="15">
        <v>46141</v>
      </c>
      <c r="G61" s="15">
        <v>46204</v>
      </c>
      <c r="H61" s="16">
        <v>39000</v>
      </c>
      <c r="I61" s="13"/>
      <c r="J61" s="16"/>
      <c r="K61" s="17">
        <v>31</v>
      </c>
      <c r="L61" s="16">
        <f>H61</f>
        <v>39000</v>
      </c>
      <c r="M61" s="5">
        <v>0</v>
      </c>
      <c r="N61" s="18"/>
      <c r="O61" s="6"/>
    </row>
    <row r="62" s="1" customFormat="1" customHeight="1" spans="1:15">
      <c r="A62" s="13" t="s">
        <v>24</v>
      </c>
      <c r="B62" s="13" t="s">
        <v>189</v>
      </c>
      <c r="C62" s="13" t="s">
        <v>828</v>
      </c>
      <c r="D62" s="14" t="s">
        <v>829</v>
      </c>
      <c r="E62" s="13" t="s">
        <v>830</v>
      </c>
      <c r="F62" s="15">
        <v>46171</v>
      </c>
      <c r="G62" s="15">
        <v>46184</v>
      </c>
      <c r="H62" s="16">
        <v>8000</v>
      </c>
      <c r="I62" s="13"/>
      <c r="J62" s="16"/>
      <c r="K62" s="17">
        <v>11</v>
      </c>
      <c r="L62" s="16">
        <f>H62</f>
        <v>8000</v>
      </c>
      <c r="M62" s="5">
        <v>0</v>
      </c>
      <c r="N62" s="18"/>
      <c r="O62" s="6"/>
    </row>
    <row r="63" s="1" customFormat="1" customHeight="1" spans="1:15">
      <c r="A63" s="13" t="s">
        <v>24</v>
      </c>
      <c r="B63" s="13" t="s">
        <v>189</v>
      </c>
      <c r="C63" s="13" t="s">
        <v>831</v>
      </c>
      <c r="D63" s="14" t="s">
        <v>832</v>
      </c>
      <c r="E63" s="13" t="s">
        <v>833</v>
      </c>
      <c r="F63" s="15">
        <v>46167</v>
      </c>
      <c r="G63" s="15">
        <v>46197</v>
      </c>
      <c r="H63" s="16">
        <v>900</v>
      </c>
      <c r="I63" s="13"/>
      <c r="J63" s="16"/>
      <c r="K63" s="17">
        <v>24</v>
      </c>
      <c r="L63" s="16">
        <f>H63</f>
        <v>900</v>
      </c>
      <c r="M63" s="5">
        <v>900</v>
      </c>
      <c r="N63" s="18"/>
      <c r="O63" s="6"/>
    </row>
    <row r="64" s="1" customFormat="1" customHeight="1" spans="1:15">
      <c r="A64" s="13" t="s">
        <v>24</v>
      </c>
      <c r="B64" s="13" t="s">
        <v>189</v>
      </c>
      <c r="C64" s="13" t="s">
        <v>69</v>
      </c>
      <c r="D64" s="14" t="s">
        <v>205</v>
      </c>
      <c r="E64" s="13" t="s">
        <v>206</v>
      </c>
      <c r="F64" s="15">
        <v>46120</v>
      </c>
      <c r="G64" s="15">
        <v>46150</v>
      </c>
      <c r="H64" s="16">
        <v>1575</v>
      </c>
      <c r="I64" s="13">
        <v>23</v>
      </c>
      <c r="J64" s="16">
        <f>H64</f>
        <v>1575</v>
      </c>
      <c r="K64" s="17"/>
      <c r="L64" s="16"/>
      <c r="M64" s="5">
        <v>0</v>
      </c>
      <c r="N64" s="18"/>
      <c r="O64" s="6"/>
    </row>
    <row r="65" s="1" customFormat="1" customHeight="1" spans="1:15">
      <c r="A65" s="13" t="s">
        <v>24</v>
      </c>
      <c r="B65" s="13" t="s">
        <v>189</v>
      </c>
      <c r="C65" s="13" t="s">
        <v>69</v>
      </c>
      <c r="D65" s="14" t="s">
        <v>834</v>
      </c>
      <c r="E65" s="13" t="s">
        <v>835</v>
      </c>
      <c r="F65" s="15">
        <v>46164</v>
      </c>
      <c r="G65" s="15">
        <v>46194</v>
      </c>
      <c r="H65" s="16">
        <v>6096</v>
      </c>
      <c r="I65" s="13"/>
      <c r="J65" s="16"/>
      <c r="K65" s="17">
        <v>21</v>
      </c>
      <c r="L65" s="16">
        <f>H65</f>
        <v>6096</v>
      </c>
      <c r="M65" s="5">
        <v>6096</v>
      </c>
      <c r="N65" s="18"/>
      <c r="O65" s="6"/>
    </row>
    <row r="66" s="1" customFormat="1" customHeight="1" spans="1:15">
      <c r="A66" s="13" t="s">
        <v>24</v>
      </c>
      <c r="B66" s="13" t="s">
        <v>189</v>
      </c>
      <c r="C66" s="13" t="s">
        <v>69</v>
      </c>
      <c r="D66" s="14" t="s">
        <v>836</v>
      </c>
      <c r="E66" s="13" t="s">
        <v>837</v>
      </c>
      <c r="F66" s="15">
        <v>46170</v>
      </c>
      <c r="G66" s="15">
        <v>46200</v>
      </c>
      <c r="H66" s="16">
        <v>7000</v>
      </c>
      <c r="I66" s="13"/>
      <c r="J66" s="16"/>
      <c r="K66" s="17">
        <v>27</v>
      </c>
      <c r="L66" s="16">
        <f>H66</f>
        <v>7000</v>
      </c>
      <c r="M66" s="5">
        <v>7000</v>
      </c>
      <c r="N66" s="18"/>
      <c r="O66" s="6"/>
    </row>
    <row r="67" s="1" customFormat="1" customHeight="1" spans="1:15">
      <c r="A67" s="13" t="s">
        <v>24</v>
      </c>
      <c r="B67" s="13" t="s">
        <v>189</v>
      </c>
      <c r="C67" s="13" t="s">
        <v>62</v>
      </c>
      <c r="D67" s="14" t="s">
        <v>207</v>
      </c>
      <c r="E67" s="13" t="s">
        <v>208</v>
      </c>
      <c r="F67" s="15">
        <v>46140</v>
      </c>
      <c r="G67" s="15">
        <v>46170</v>
      </c>
      <c r="H67" s="16">
        <v>2640</v>
      </c>
      <c r="I67" s="13">
        <v>3</v>
      </c>
      <c r="J67" s="16">
        <f>H67</f>
        <v>2640</v>
      </c>
      <c r="K67" s="17"/>
      <c r="L67" s="16"/>
      <c r="M67" s="5">
        <v>0</v>
      </c>
      <c r="N67" s="18"/>
      <c r="O67" s="6"/>
    </row>
    <row r="68" s="1" customFormat="1" customHeight="1" spans="1:15">
      <c r="A68" s="13" t="s">
        <v>24</v>
      </c>
      <c r="B68" s="13" t="s">
        <v>189</v>
      </c>
      <c r="C68" s="13" t="s">
        <v>62</v>
      </c>
      <c r="D68" s="14" t="s">
        <v>838</v>
      </c>
      <c r="E68" s="13" t="s">
        <v>839</v>
      </c>
      <c r="F68" s="15">
        <v>46149</v>
      </c>
      <c r="G68" s="15">
        <v>46179</v>
      </c>
      <c r="H68" s="16">
        <v>6000</v>
      </c>
      <c r="I68" s="13"/>
      <c r="J68" s="16"/>
      <c r="K68" s="17">
        <v>6</v>
      </c>
      <c r="L68" s="16">
        <f>H68</f>
        <v>6000</v>
      </c>
      <c r="M68" s="5">
        <v>0</v>
      </c>
      <c r="N68" s="18"/>
      <c r="O68" s="6"/>
    </row>
    <row r="69" s="1" customFormat="1" customHeight="1" spans="1:15">
      <c r="A69" s="13" t="s">
        <v>24</v>
      </c>
      <c r="B69" s="13" t="s">
        <v>189</v>
      </c>
      <c r="C69" s="13" t="s">
        <v>62</v>
      </c>
      <c r="D69" s="14" t="s">
        <v>840</v>
      </c>
      <c r="E69" s="13" t="s">
        <v>841</v>
      </c>
      <c r="F69" s="15">
        <v>46154</v>
      </c>
      <c r="G69" s="15">
        <v>46184</v>
      </c>
      <c r="H69" s="16">
        <v>1720</v>
      </c>
      <c r="I69" s="13"/>
      <c r="J69" s="16"/>
      <c r="K69" s="17">
        <v>11</v>
      </c>
      <c r="L69" s="16">
        <f>H69</f>
        <v>1720</v>
      </c>
      <c r="M69" s="5">
        <v>0</v>
      </c>
      <c r="N69" s="18"/>
      <c r="O69" s="6"/>
    </row>
    <row r="70" s="1" customFormat="1" customHeight="1" spans="1:15">
      <c r="A70" s="13" t="s">
        <v>24</v>
      </c>
      <c r="B70" s="13" t="s">
        <v>189</v>
      </c>
      <c r="C70" s="13" t="s">
        <v>62</v>
      </c>
      <c r="D70" s="14" t="s">
        <v>842</v>
      </c>
      <c r="E70" s="13" t="s">
        <v>843</v>
      </c>
      <c r="F70" s="15">
        <v>46169</v>
      </c>
      <c r="G70" s="15">
        <v>46199</v>
      </c>
      <c r="H70" s="16">
        <v>6900</v>
      </c>
      <c r="I70" s="13"/>
      <c r="J70" s="16"/>
      <c r="K70" s="17">
        <v>26</v>
      </c>
      <c r="L70" s="16">
        <f>H70</f>
        <v>6900</v>
      </c>
      <c r="M70" s="5">
        <v>0</v>
      </c>
      <c r="N70" s="18"/>
      <c r="O70" s="6"/>
    </row>
    <row r="71" s="1" customFormat="1" customHeight="1" spans="1:15">
      <c r="A71" s="13" t="s">
        <v>24</v>
      </c>
      <c r="B71" s="13" t="s">
        <v>189</v>
      </c>
      <c r="C71" s="13" t="s">
        <v>62</v>
      </c>
      <c r="D71" s="14" t="s">
        <v>844</v>
      </c>
      <c r="E71" s="13" t="s">
        <v>845</v>
      </c>
      <c r="F71" s="15">
        <v>46171</v>
      </c>
      <c r="G71" s="15">
        <v>46201</v>
      </c>
      <c r="H71" s="16">
        <v>3780</v>
      </c>
      <c r="I71" s="13"/>
      <c r="J71" s="16"/>
      <c r="K71" s="17">
        <v>28</v>
      </c>
      <c r="L71" s="16">
        <f>H71</f>
        <v>3780</v>
      </c>
      <c r="M71" s="5">
        <v>0</v>
      </c>
      <c r="N71" s="18"/>
      <c r="O71" s="6"/>
    </row>
    <row r="72" s="1" customFormat="1" customHeight="1" spans="1:15">
      <c r="A72" s="13" t="s">
        <v>24</v>
      </c>
      <c r="B72" s="13" t="s">
        <v>189</v>
      </c>
      <c r="C72" s="13" t="s">
        <v>846</v>
      </c>
      <c r="D72" s="14" t="s">
        <v>847</v>
      </c>
      <c r="E72" s="13" t="s">
        <v>848</v>
      </c>
      <c r="F72" s="15">
        <v>46170</v>
      </c>
      <c r="G72" s="15">
        <v>46200</v>
      </c>
      <c r="H72" s="16">
        <v>11200</v>
      </c>
      <c r="I72" s="13"/>
      <c r="J72" s="16"/>
      <c r="K72" s="17">
        <v>27</v>
      </c>
      <c r="L72" s="16">
        <f>H72</f>
        <v>11200</v>
      </c>
      <c r="M72" s="5">
        <v>0</v>
      </c>
      <c r="N72" s="18"/>
      <c r="O72" s="6"/>
    </row>
    <row r="73" s="1" customFormat="1" customHeight="1" spans="1:15">
      <c r="A73" s="13" t="s">
        <v>24</v>
      </c>
      <c r="B73" s="13" t="s">
        <v>189</v>
      </c>
      <c r="C73" s="13" t="s">
        <v>77</v>
      </c>
      <c r="D73" s="14" t="s">
        <v>209</v>
      </c>
      <c r="E73" s="13" t="s">
        <v>210</v>
      </c>
      <c r="F73" s="15">
        <v>46119</v>
      </c>
      <c r="G73" s="15">
        <v>46149</v>
      </c>
      <c r="H73" s="16">
        <v>231000</v>
      </c>
      <c r="I73" s="13">
        <v>24</v>
      </c>
      <c r="J73" s="16">
        <f>H73</f>
        <v>231000</v>
      </c>
      <c r="K73" s="17"/>
      <c r="L73" s="16"/>
      <c r="M73" s="5">
        <v>231000</v>
      </c>
      <c r="N73" s="18"/>
      <c r="O73" s="6"/>
    </row>
    <row r="74" s="1" customFormat="1" customHeight="1" spans="1:15">
      <c r="A74" s="13" t="s">
        <v>24</v>
      </c>
      <c r="B74" s="13" t="s">
        <v>189</v>
      </c>
      <c r="C74" s="13" t="s">
        <v>77</v>
      </c>
      <c r="D74" s="14" t="s">
        <v>211</v>
      </c>
      <c r="E74" s="13" t="s">
        <v>212</v>
      </c>
      <c r="F74" s="15">
        <v>46119</v>
      </c>
      <c r="G74" s="15">
        <v>46149</v>
      </c>
      <c r="H74" s="16">
        <v>119000</v>
      </c>
      <c r="I74" s="13">
        <v>24</v>
      </c>
      <c r="J74" s="16">
        <f>H74</f>
        <v>119000</v>
      </c>
      <c r="K74" s="17"/>
      <c r="L74" s="16"/>
      <c r="M74" s="5">
        <v>119000</v>
      </c>
      <c r="N74" s="18"/>
      <c r="O74" s="6"/>
    </row>
    <row r="75" s="1" customFormat="1" customHeight="1" spans="1:15">
      <c r="A75" s="13" t="s">
        <v>24</v>
      </c>
      <c r="B75" s="13" t="s">
        <v>189</v>
      </c>
      <c r="C75" s="13" t="s">
        <v>849</v>
      </c>
      <c r="D75" s="14" t="s">
        <v>850</v>
      </c>
      <c r="E75" s="13" t="s">
        <v>851</v>
      </c>
      <c r="F75" s="15">
        <v>46164</v>
      </c>
      <c r="G75" s="15">
        <v>46194</v>
      </c>
      <c r="H75" s="16">
        <v>860</v>
      </c>
      <c r="I75" s="13"/>
      <c r="J75" s="16"/>
      <c r="K75" s="17">
        <v>21</v>
      </c>
      <c r="L75" s="16">
        <f>H75</f>
        <v>860</v>
      </c>
      <c r="M75" s="5">
        <v>860</v>
      </c>
      <c r="N75" s="18"/>
      <c r="O75" s="6"/>
    </row>
    <row r="76" s="1" customFormat="1" customHeight="1" spans="1:15">
      <c r="A76" s="13" t="s">
        <v>24</v>
      </c>
      <c r="B76" s="13" t="s">
        <v>213</v>
      </c>
      <c r="C76" s="13" t="s">
        <v>852</v>
      </c>
      <c r="D76" s="14" t="s">
        <v>853</v>
      </c>
      <c r="E76" s="13" t="s">
        <v>854</v>
      </c>
      <c r="F76" s="15">
        <v>46148</v>
      </c>
      <c r="G76" s="15">
        <v>46178</v>
      </c>
      <c r="H76" s="16">
        <v>13000</v>
      </c>
      <c r="I76" s="13"/>
      <c r="J76" s="16"/>
      <c r="K76" s="17">
        <v>5</v>
      </c>
      <c r="L76" s="16">
        <f>H76</f>
        <v>13000</v>
      </c>
      <c r="M76" s="5">
        <v>13000</v>
      </c>
      <c r="N76" s="18"/>
      <c r="O76" s="6"/>
    </row>
    <row r="77" s="1" customFormat="1" customHeight="1" spans="1:15">
      <c r="A77" s="13" t="s">
        <v>24</v>
      </c>
      <c r="B77" s="13" t="s">
        <v>213</v>
      </c>
      <c r="C77" s="13" t="s">
        <v>111</v>
      </c>
      <c r="D77" s="14" t="s">
        <v>214</v>
      </c>
      <c r="E77" s="13" t="s">
        <v>215</v>
      </c>
      <c r="F77" s="15">
        <v>46160</v>
      </c>
      <c r="G77" s="15">
        <v>46173</v>
      </c>
      <c r="H77" s="16">
        <v>7600</v>
      </c>
      <c r="I77" s="13">
        <v>0</v>
      </c>
      <c r="J77" s="16">
        <f>H77</f>
        <v>7600</v>
      </c>
      <c r="K77" s="17"/>
      <c r="L77" s="16"/>
      <c r="M77" s="5">
        <v>7600</v>
      </c>
      <c r="N77" s="18"/>
      <c r="O77" s="6"/>
    </row>
    <row r="78" s="1" customFormat="1" customHeight="1" spans="1:15">
      <c r="A78" s="13" t="s">
        <v>24</v>
      </c>
      <c r="B78" s="13" t="s">
        <v>213</v>
      </c>
      <c r="C78" s="13" t="s">
        <v>100</v>
      </c>
      <c r="D78" s="14" t="s">
        <v>216</v>
      </c>
      <c r="E78" s="13" t="s">
        <v>217</v>
      </c>
      <c r="F78" s="15">
        <v>45901</v>
      </c>
      <c r="G78" s="15">
        <v>45901</v>
      </c>
      <c r="H78" s="16">
        <v>8000</v>
      </c>
      <c r="I78" s="13">
        <v>272</v>
      </c>
      <c r="J78" s="16">
        <f t="shared" ref="J78:J91" si="1">H78</f>
        <v>8000</v>
      </c>
      <c r="K78" s="17"/>
      <c r="L78" s="16"/>
      <c r="M78" s="5">
        <v>8000</v>
      </c>
      <c r="N78" s="18"/>
      <c r="O78" s="6"/>
    </row>
    <row r="79" s="1" customFormat="1" customHeight="1" spans="1:15">
      <c r="A79" s="13" t="s">
        <v>24</v>
      </c>
      <c r="B79" s="13" t="s">
        <v>213</v>
      </c>
      <c r="C79" s="13" t="s">
        <v>100</v>
      </c>
      <c r="D79" s="14" t="s">
        <v>220</v>
      </c>
      <c r="E79" s="13" t="s">
        <v>221</v>
      </c>
      <c r="F79" s="15">
        <v>45929</v>
      </c>
      <c r="G79" s="15">
        <v>45959</v>
      </c>
      <c r="H79" s="16">
        <v>8000</v>
      </c>
      <c r="I79" s="13">
        <v>214</v>
      </c>
      <c r="J79" s="16">
        <f t="shared" si="1"/>
        <v>8000</v>
      </c>
      <c r="K79" s="17"/>
      <c r="L79" s="16"/>
      <c r="M79" s="5">
        <v>8000</v>
      </c>
      <c r="N79" s="18"/>
      <c r="O79" s="6"/>
    </row>
    <row r="80" s="1" customFormat="1" customHeight="1" spans="1:15">
      <c r="A80" s="13" t="s">
        <v>24</v>
      </c>
      <c r="B80" s="13" t="s">
        <v>213</v>
      </c>
      <c r="C80" s="13" t="s">
        <v>100</v>
      </c>
      <c r="D80" s="14" t="s">
        <v>222</v>
      </c>
      <c r="E80" s="13" t="s">
        <v>223</v>
      </c>
      <c r="F80" s="15">
        <v>45973</v>
      </c>
      <c r="G80" s="15">
        <v>46003</v>
      </c>
      <c r="H80" s="16">
        <v>8000</v>
      </c>
      <c r="I80" s="13">
        <v>170</v>
      </c>
      <c r="J80" s="16">
        <f t="shared" si="1"/>
        <v>8000</v>
      </c>
      <c r="K80" s="17"/>
      <c r="L80" s="16"/>
      <c r="M80" s="5">
        <v>8000</v>
      </c>
      <c r="N80" s="18"/>
      <c r="O80" s="6"/>
    </row>
    <row r="81" s="1" customFormat="1" customHeight="1" spans="1:15">
      <c r="A81" s="13" t="s">
        <v>24</v>
      </c>
      <c r="B81" s="13" t="s">
        <v>213</v>
      </c>
      <c r="C81" s="13" t="s">
        <v>99</v>
      </c>
      <c r="D81" s="14" t="s">
        <v>224</v>
      </c>
      <c r="E81" s="13" t="s">
        <v>225</v>
      </c>
      <c r="F81" s="15">
        <v>46090</v>
      </c>
      <c r="G81" s="15">
        <v>46103</v>
      </c>
      <c r="H81" s="16">
        <v>300</v>
      </c>
      <c r="I81" s="13">
        <v>70</v>
      </c>
      <c r="J81" s="16">
        <f t="shared" si="1"/>
        <v>300</v>
      </c>
      <c r="K81" s="17"/>
      <c r="L81" s="16"/>
      <c r="M81" s="5">
        <v>300</v>
      </c>
      <c r="N81" s="18"/>
      <c r="O81" s="6"/>
    </row>
    <row r="82" s="1" customFormat="1" customHeight="1" spans="1:15">
      <c r="A82" s="13" t="s">
        <v>24</v>
      </c>
      <c r="B82" s="13" t="s">
        <v>213</v>
      </c>
      <c r="C82" s="13" t="s">
        <v>25</v>
      </c>
      <c r="D82" s="14" t="s">
        <v>226</v>
      </c>
      <c r="E82" s="13" t="s">
        <v>227</v>
      </c>
      <c r="F82" s="15">
        <v>45972</v>
      </c>
      <c r="G82" s="15">
        <v>46035</v>
      </c>
      <c r="H82" s="16">
        <v>45000</v>
      </c>
      <c r="I82" s="13">
        <v>138</v>
      </c>
      <c r="J82" s="16">
        <f t="shared" si="1"/>
        <v>45000</v>
      </c>
      <c r="K82" s="17"/>
      <c r="L82" s="16"/>
      <c r="M82" s="5">
        <v>0</v>
      </c>
      <c r="N82" s="18"/>
      <c r="O82" s="6"/>
    </row>
    <row r="83" s="1" customFormat="1" customHeight="1" spans="1:15">
      <c r="A83" s="13" t="s">
        <v>24</v>
      </c>
      <c r="B83" s="13" t="s">
        <v>213</v>
      </c>
      <c r="C83" s="13" t="s">
        <v>25</v>
      </c>
      <c r="D83" s="14" t="s">
        <v>229</v>
      </c>
      <c r="E83" s="13" t="s">
        <v>230</v>
      </c>
      <c r="F83" s="15">
        <v>45978</v>
      </c>
      <c r="G83" s="15">
        <v>46041</v>
      </c>
      <c r="H83" s="16">
        <v>16000</v>
      </c>
      <c r="I83" s="13">
        <v>132</v>
      </c>
      <c r="J83" s="16">
        <f t="shared" si="1"/>
        <v>16000</v>
      </c>
      <c r="K83" s="17"/>
      <c r="L83" s="16"/>
      <c r="M83" s="5">
        <v>0</v>
      </c>
      <c r="N83" s="18"/>
      <c r="O83" s="6"/>
    </row>
    <row r="84" s="1" customFormat="1" customHeight="1" spans="1:15">
      <c r="A84" s="13" t="s">
        <v>24</v>
      </c>
      <c r="B84" s="13" t="s">
        <v>213</v>
      </c>
      <c r="C84" s="13" t="s">
        <v>25</v>
      </c>
      <c r="D84" s="14" t="s">
        <v>231</v>
      </c>
      <c r="E84" s="13" t="s">
        <v>232</v>
      </c>
      <c r="F84" s="15">
        <v>46007</v>
      </c>
      <c r="G84" s="15">
        <v>46070</v>
      </c>
      <c r="H84" s="16">
        <v>16000</v>
      </c>
      <c r="I84" s="13">
        <v>103</v>
      </c>
      <c r="J84" s="16">
        <f t="shared" si="1"/>
        <v>16000</v>
      </c>
      <c r="K84" s="17"/>
      <c r="L84" s="16"/>
      <c r="M84" s="5">
        <v>0</v>
      </c>
      <c r="N84" s="18"/>
      <c r="O84" s="6"/>
    </row>
    <row r="85" s="1" customFormat="1" customHeight="1" spans="1:15">
      <c r="A85" s="13" t="s">
        <v>24</v>
      </c>
      <c r="B85" s="13" t="s">
        <v>213</v>
      </c>
      <c r="C85" s="13" t="s">
        <v>25</v>
      </c>
      <c r="D85" s="14" t="s">
        <v>233</v>
      </c>
      <c r="E85" s="13" t="s">
        <v>234</v>
      </c>
      <c r="F85" s="15">
        <v>46021</v>
      </c>
      <c r="G85" s="15">
        <v>46084</v>
      </c>
      <c r="H85" s="16">
        <v>6900</v>
      </c>
      <c r="I85" s="13">
        <v>89</v>
      </c>
      <c r="J85" s="16">
        <f t="shared" si="1"/>
        <v>6900</v>
      </c>
      <c r="K85" s="17"/>
      <c r="L85" s="16"/>
      <c r="M85" s="5">
        <v>0</v>
      </c>
      <c r="N85" s="18"/>
      <c r="O85" s="6"/>
    </row>
    <row r="86" s="1" customFormat="1" customHeight="1" spans="1:15">
      <c r="A86" s="13" t="s">
        <v>24</v>
      </c>
      <c r="B86" s="13" t="s">
        <v>213</v>
      </c>
      <c r="C86" s="13" t="s">
        <v>25</v>
      </c>
      <c r="D86" s="14" t="s">
        <v>235</v>
      </c>
      <c r="E86" s="13" t="s">
        <v>236</v>
      </c>
      <c r="F86" s="15">
        <v>46028</v>
      </c>
      <c r="G86" s="15">
        <v>46091</v>
      </c>
      <c r="H86" s="16">
        <v>77500</v>
      </c>
      <c r="I86" s="13">
        <v>82</v>
      </c>
      <c r="J86" s="16">
        <f t="shared" si="1"/>
        <v>77500</v>
      </c>
      <c r="K86" s="17"/>
      <c r="L86" s="16"/>
      <c r="M86" s="5">
        <v>0</v>
      </c>
      <c r="N86" s="18"/>
      <c r="O86" s="6"/>
    </row>
    <row r="87" s="1" customFormat="1" customHeight="1" spans="1:15">
      <c r="A87" s="13" t="s">
        <v>24</v>
      </c>
      <c r="B87" s="13" t="s">
        <v>213</v>
      </c>
      <c r="C87" s="13" t="s">
        <v>25</v>
      </c>
      <c r="D87" s="14" t="s">
        <v>237</v>
      </c>
      <c r="E87" s="13" t="s">
        <v>238</v>
      </c>
      <c r="F87" s="15">
        <v>46045</v>
      </c>
      <c r="G87" s="15">
        <v>46108</v>
      </c>
      <c r="H87" s="16">
        <v>45000</v>
      </c>
      <c r="I87" s="13">
        <v>65</v>
      </c>
      <c r="J87" s="16">
        <f t="shared" si="1"/>
        <v>45000</v>
      </c>
      <c r="K87" s="17"/>
      <c r="L87" s="16"/>
      <c r="M87" s="5">
        <v>0</v>
      </c>
      <c r="N87" s="18"/>
      <c r="O87" s="6"/>
    </row>
    <row r="88" s="1" customFormat="1" customHeight="1" spans="1:15">
      <c r="A88" s="13" t="s">
        <v>24</v>
      </c>
      <c r="B88" s="13" t="s">
        <v>213</v>
      </c>
      <c r="C88" s="13" t="s">
        <v>25</v>
      </c>
      <c r="D88" s="14" t="s">
        <v>239</v>
      </c>
      <c r="E88" s="13" t="s">
        <v>240</v>
      </c>
      <c r="F88" s="15">
        <v>46048</v>
      </c>
      <c r="G88" s="15">
        <v>46111</v>
      </c>
      <c r="H88" s="16">
        <v>16000</v>
      </c>
      <c r="I88" s="13">
        <v>62</v>
      </c>
      <c r="J88" s="16">
        <f t="shared" si="1"/>
        <v>16000</v>
      </c>
      <c r="K88" s="17"/>
      <c r="L88" s="16"/>
      <c r="M88" s="5">
        <v>0</v>
      </c>
      <c r="N88" s="18"/>
      <c r="O88" s="6"/>
    </row>
    <row r="89" s="1" customFormat="1" customHeight="1" spans="1:15">
      <c r="A89" s="13" t="s">
        <v>24</v>
      </c>
      <c r="B89" s="13" t="s">
        <v>213</v>
      </c>
      <c r="C89" s="13" t="s">
        <v>25</v>
      </c>
      <c r="D89" s="14" t="s">
        <v>241</v>
      </c>
      <c r="E89" s="13" t="s">
        <v>242</v>
      </c>
      <c r="F89" s="15">
        <v>46056</v>
      </c>
      <c r="G89" s="15">
        <v>46119</v>
      </c>
      <c r="H89" s="16">
        <v>77500</v>
      </c>
      <c r="I89" s="13">
        <v>54</v>
      </c>
      <c r="J89" s="16">
        <f t="shared" si="1"/>
        <v>77500</v>
      </c>
      <c r="K89" s="17"/>
      <c r="L89" s="16"/>
      <c r="M89" s="5">
        <v>0</v>
      </c>
      <c r="N89" s="18"/>
      <c r="O89" s="6"/>
    </row>
    <row r="90" s="1" customFormat="1" customHeight="1" spans="1:15">
      <c r="A90" s="13" t="s">
        <v>24</v>
      </c>
      <c r="B90" s="13" t="s">
        <v>213</v>
      </c>
      <c r="C90" s="13" t="s">
        <v>25</v>
      </c>
      <c r="D90" s="14" t="s">
        <v>243</v>
      </c>
      <c r="E90" s="13" t="s">
        <v>244</v>
      </c>
      <c r="F90" s="15">
        <v>46106</v>
      </c>
      <c r="G90" s="15">
        <v>46169</v>
      </c>
      <c r="H90" s="16">
        <v>77500</v>
      </c>
      <c r="I90" s="13">
        <v>4</v>
      </c>
      <c r="J90" s="16">
        <f t="shared" si="1"/>
        <v>77500</v>
      </c>
      <c r="K90" s="17"/>
      <c r="L90" s="16"/>
      <c r="M90" s="5">
        <v>0</v>
      </c>
      <c r="N90" s="18"/>
      <c r="O90" s="6"/>
    </row>
    <row r="91" s="1" customFormat="1" customHeight="1" spans="1:15">
      <c r="A91" s="13" t="s">
        <v>24</v>
      </c>
      <c r="B91" s="13" t="s">
        <v>213</v>
      </c>
      <c r="C91" s="13" t="s">
        <v>25</v>
      </c>
      <c r="D91" s="14" t="s">
        <v>245</v>
      </c>
      <c r="E91" s="13" t="s">
        <v>246</v>
      </c>
      <c r="F91" s="15">
        <v>46108</v>
      </c>
      <c r="G91" s="15">
        <v>46171</v>
      </c>
      <c r="H91" s="16">
        <v>8000</v>
      </c>
      <c r="I91" s="13">
        <v>2</v>
      </c>
      <c r="J91" s="16">
        <f t="shared" si="1"/>
        <v>8000</v>
      </c>
      <c r="K91" s="17"/>
      <c r="L91" s="16"/>
      <c r="M91" s="5">
        <v>0</v>
      </c>
      <c r="N91" s="18"/>
      <c r="O91" s="6"/>
    </row>
    <row r="92" s="1" customFormat="1" customHeight="1" spans="1:15">
      <c r="A92" s="13" t="s">
        <v>24</v>
      </c>
      <c r="B92" s="13" t="s">
        <v>213</v>
      </c>
      <c r="C92" s="13" t="s">
        <v>25</v>
      </c>
      <c r="D92" s="14" t="s">
        <v>855</v>
      </c>
      <c r="E92" s="13" t="s">
        <v>856</v>
      </c>
      <c r="F92" s="15">
        <v>46113</v>
      </c>
      <c r="G92" s="15">
        <v>46176</v>
      </c>
      <c r="H92" s="16">
        <v>8000</v>
      </c>
      <c r="I92" s="13"/>
      <c r="J92" s="16"/>
      <c r="K92" s="17">
        <v>3</v>
      </c>
      <c r="L92" s="16">
        <f>H92</f>
        <v>8000</v>
      </c>
      <c r="M92" s="5">
        <v>0</v>
      </c>
      <c r="N92" s="18"/>
      <c r="O92" s="6"/>
    </row>
    <row r="93" s="1" customFormat="1" customHeight="1" spans="1:15">
      <c r="A93" s="13" t="s">
        <v>24</v>
      </c>
      <c r="B93" s="13" t="s">
        <v>213</v>
      </c>
      <c r="C93" s="13" t="s">
        <v>25</v>
      </c>
      <c r="D93" s="14" t="s">
        <v>857</v>
      </c>
      <c r="E93" s="13" t="s">
        <v>858</v>
      </c>
      <c r="F93" s="15">
        <v>46120</v>
      </c>
      <c r="G93" s="15">
        <v>46183</v>
      </c>
      <c r="H93" s="16">
        <v>36000</v>
      </c>
      <c r="I93" s="13"/>
      <c r="J93" s="16"/>
      <c r="K93" s="17">
        <v>10</v>
      </c>
      <c r="L93" s="16">
        <f>H93</f>
        <v>36000</v>
      </c>
      <c r="M93" s="5">
        <v>0</v>
      </c>
      <c r="N93" s="18"/>
      <c r="O93" s="6"/>
    </row>
    <row r="94" s="1" customFormat="1" customHeight="1" spans="1:15">
      <c r="A94" s="13" t="s">
        <v>24</v>
      </c>
      <c r="B94" s="13" t="s">
        <v>213</v>
      </c>
      <c r="C94" s="13" t="s">
        <v>25</v>
      </c>
      <c r="D94" s="14" t="s">
        <v>859</v>
      </c>
      <c r="E94" s="13" t="s">
        <v>860</v>
      </c>
      <c r="F94" s="15">
        <v>46160</v>
      </c>
      <c r="G94" s="15">
        <v>46223</v>
      </c>
      <c r="H94" s="16">
        <v>77500</v>
      </c>
      <c r="I94" s="13"/>
      <c r="J94" s="16"/>
      <c r="K94" s="17">
        <v>50</v>
      </c>
      <c r="L94" s="16">
        <f>H94</f>
        <v>77500</v>
      </c>
      <c r="M94" s="5">
        <v>0</v>
      </c>
      <c r="N94" s="18"/>
      <c r="O94" s="6"/>
    </row>
    <row r="95" s="1" customFormat="1" customHeight="1" spans="1:15">
      <c r="A95" s="13" t="s">
        <v>24</v>
      </c>
      <c r="B95" s="13" t="s">
        <v>213</v>
      </c>
      <c r="C95" s="13" t="s">
        <v>861</v>
      </c>
      <c r="D95" s="14" t="s">
        <v>862</v>
      </c>
      <c r="E95" s="13" t="s">
        <v>863</v>
      </c>
      <c r="F95" s="15">
        <v>46153</v>
      </c>
      <c r="G95" s="15">
        <v>46183</v>
      </c>
      <c r="H95" s="16">
        <v>29120</v>
      </c>
      <c r="I95" s="13"/>
      <c r="J95" s="16"/>
      <c r="K95" s="17">
        <v>10</v>
      </c>
      <c r="L95" s="16">
        <f>H95</f>
        <v>29120</v>
      </c>
      <c r="M95" s="5">
        <v>29120</v>
      </c>
      <c r="N95" s="18"/>
      <c r="O95" s="6"/>
    </row>
    <row r="96" s="1" customFormat="1" customHeight="1" spans="1:15">
      <c r="A96" s="13" t="s">
        <v>24</v>
      </c>
      <c r="B96" s="13" t="s">
        <v>213</v>
      </c>
      <c r="C96" s="13" t="s">
        <v>75</v>
      </c>
      <c r="D96" s="14" t="s">
        <v>247</v>
      </c>
      <c r="E96" s="13" t="s">
        <v>248</v>
      </c>
      <c r="F96" s="15">
        <v>46140</v>
      </c>
      <c r="G96" s="15">
        <v>46170</v>
      </c>
      <c r="H96" s="16">
        <v>450</v>
      </c>
      <c r="I96" s="13">
        <v>3</v>
      </c>
      <c r="J96" s="16">
        <f t="shared" ref="J96:J103" si="2">H96</f>
        <v>450</v>
      </c>
      <c r="K96" s="17"/>
      <c r="L96" s="16"/>
      <c r="M96" s="5">
        <v>0</v>
      </c>
      <c r="N96" s="18"/>
      <c r="O96" s="6"/>
    </row>
    <row r="97" s="1" customFormat="1" customHeight="1" spans="1:15">
      <c r="A97" s="13" t="s">
        <v>24</v>
      </c>
      <c r="B97" s="13" t="s">
        <v>213</v>
      </c>
      <c r="C97" s="13" t="s">
        <v>98</v>
      </c>
      <c r="D97" s="14" t="s">
        <v>249</v>
      </c>
      <c r="E97" s="13" t="s">
        <v>250</v>
      </c>
      <c r="F97" s="15">
        <v>46119</v>
      </c>
      <c r="G97" s="15">
        <v>46149</v>
      </c>
      <c r="H97" s="16">
        <v>2400</v>
      </c>
      <c r="I97" s="13">
        <v>24</v>
      </c>
      <c r="J97" s="16">
        <f t="shared" si="2"/>
        <v>2400</v>
      </c>
      <c r="K97" s="17"/>
      <c r="L97" s="16"/>
      <c r="M97" s="5">
        <v>2400</v>
      </c>
      <c r="N97" s="18"/>
      <c r="O97" s="6"/>
    </row>
    <row r="98" s="1" customFormat="1" customHeight="1" spans="1:15">
      <c r="A98" s="13" t="s">
        <v>24</v>
      </c>
      <c r="B98" s="13" t="s">
        <v>213</v>
      </c>
      <c r="C98" s="13" t="s">
        <v>98</v>
      </c>
      <c r="D98" s="14" t="s">
        <v>251</v>
      </c>
      <c r="E98" s="13" t="s">
        <v>252</v>
      </c>
      <c r="F98" s="15">
        <v>46120</v>
      </c>
      <c r="G98" s="15">
        <v>46150</v>
      </c>
      <c r="H98" s="16">
        <v>16500</v>
      </c>
      <c r="I98" s="13">
        <v>23</v>
      </c>
      <c r="J98" s="16">
        <f t="shared" si="2"/>
        <v>16500</v>
      </c>
      <c r="K98" s="17"/>
      <c r="L98" s="16"/>
      <c r="M98" s="5">
        <v>16500</v>
      </c>
      <c r="N98" s="18"/>
      <c r="O98" s="6"/>
    </row>
    <row r="99" s="1" customFormat="1" customHeight="1" spans="1:15">
      <c r="A99" s="13" t="s">
        <v>24</v>
      </c>
      <c r="B99" s="13" t="s">
        <v>213</v>
      </c>
      <c r="C99" s="13" t="s">
        <v>98</v>
      </c>
      <c r="D99" s="14" t="s">
        <v>253</v>
      </c>
      <c r="E99" s="13" t="s">
        <v>254</v>
      </c>
      <c r="F99" s="15">
        <v>46120</v>
      </c>
      <c r="G99" s="15">
        <v>46150</v>
      </c>
      <c r="H99" s="16">
        <v>3600</v>
      </c>
      <c r="I99" s="13">
        <v>23</v>
      </c>
      <c r="J99" s="16">
        <f t="shared" si="2"/>
        <v>3600</v>
      </c>
      <c r="K99" s="17"/>
      <c r="L99" s="16"/>
      <c r="M99" s="5">
        <v>3600</v>
      </c>
      <c r="N99" s="18"/>
      <c r="O99" s="6"/>
    </row>
    <row r="100" s="1" customFormat="1" customHeight="1" spans="1:15">
      <c r="A100" s="13" t="s">
        <v>24</v>
      </c>
      <c r="B100" s="13" t="s">
        <v>213</v>
      </c>
      <c r="C100" s="13" t="s">
        <v>98</v>
      </c>
      <c r="D100" s="14" t="s">
        <v>255</v>
      </c>
      <c r="E100" s="13" t="s">
        <v>256</v>
      </c>
      <c r="F100" s="15">
        <v>46121</v>
      </c>
      <c r="G100" s="15">
        <v>46151</v>
      </c>
      <c r="H100" s="16">
        <v>16000</v>
      </c>
      <c r="I100" s="13">
        <v>22</v>
      </c>
      <c r="J100" s="16">
        <f t="shared" si="2"/>
        <v>16000</v>
      </c>
      <c r="K100" s="17"/>
      <c r="L100" s="16"/>
      <c r="M100" s="5">
        <v>16000</v>
      </c>
      <c r="N100" s="18"/>
      <c r="O100" s="6"/>
    </row>
    <row r="101" s="1" customFormat="1" customHeight="1" spans="1:15">
      <c r="A101" s="13" t="s">
        <v>24</v>
      </c>
      <c r="B101" s="13" t="s">
        <v>213</v>
      </c>
      <c r="C101" s="13" t="s">
        <v>98</v>
      </c>
      <c r="D101" s="14" t="s">
        <v>257</v>
      </c>
      <c r="E101" s="13" t="s">
        <v>258</v>
      </c>
      <c r="F101" s="15">
        <v>46121</v>
      </c>
      <c r="G101" s="15">
        <v>46151</v>
      </c>
      <c r="H101" s="16">
        <v>16000</v>
      </c>
      <c r="I101" s="13">
        <v>22</v>
      </c>
      <c r="J101" s="16">
        <f t="shared" si="2"/>
        <v>16000</v>
      </c>
      <c r="K101" s="17"/>
      <c r="L101" s="16"/>
      <c r="M101" s="5">
        <v>16000</v>
      </c>
      <c r="N101" s="18"/>
      <c r="O101" s="6"/>
    </row>
    <row r="102" s="1" customFormat="1" customHeight="1" spans="1:15">
      <c r="A102" s="13" t="s">
        <v>24</v>
      </c>
      <c r="B102" s="13" t="s">
        <v>213</v>
      </c>
      <c r="C102" s="13" t="s">
        <v>98</v>
      </c>
      <c r="D102" s="14" t="s">
        <v>259</v>
      </c>
      <c r="E102" s="13" t="s">
        <v>260</v>
      </c>
      <c r="F102" s="15">
        <v>46129</v>
      </c>
      <c r="G102" s="15">
        <v>46159</v>
      </c>
      <c r="H102" s="16">
        <v>20000</v>
      </c>
      <c r="I102" s="13">
        <v>14</v>
      </c>
      <c r="J102" s="16">
        <f t="shared" si="2"/>
        <v>20000</v>
      </c>
      <c r="K102" s="17"/>
      <c r="L102" s="16"/>
      <c r="M102" s="5">
        <v>20000</v>
      </c>
      <c r="N102" s="18"/>
      <c r="O102" s="6"/>
    </row>
    <row r="103" s="1" customFormat="1" customHeight="1" spans="1:15">
      <c r="A103" s="13" t="s">
        <v>24</v>
      </c>
      <c r="B103" s="13" t="s">
        <v>213</v>
      </c>
      <c r="C103" s="13" t="s">
        <v>98</v>
      </c>
      <c r="D103" s="14" t="s">
        <v>261</v>
      </c>
      <c r="E103" s="13" t="s">
        <v>262</v>
      </c>
      <c r="F103" s="15">
        <v>46141</v>
      </c>
      <c r="G103" s="15">
        <v>46171</v>
      </c>
      <c r="H103" s="16">
        <v>40000</v>
      </c>
      <c r="I103" s="13">
        <v>2</v>
      </c>
      <c r="J103" s="16">
        <f t="shared" si="2"/>
        <v>40000</v>
      </c>
      <c r="K103" s="17"/>
      <c r="L103" s="16"/>
      <c r="M103" s="5">
        <v>40000</v>
      </c>
      <c r="N103" s="18"/>
      <c r="O103" s="6"/>
    </row>
    <row r="104" s="1" customFormat="1" customHeight="1" spans="1:15">
      <c r="A104" s="13" t="s">
        <v>24</v>
      </c>
      <c r="B104" s="13" t="s">
        <v>213</v>
      </c>
      <c r="C104" s="13" t="s">
        <v>98</v>
      </c>
      <c r="D104" s="14" t="s">
        <v>864</v>
      </c>
      <c r="E104" s="13" t="s">
        <v>865</v>
      </c>
      <c r="F104" s="15">
        <v>46156</v>
      </c>
      <c r="G104" s="15">
        <v>46186</v>
      </c>
      <c r="H104" s="16">
        <v>75000</v>
      </c>
      <c r="I104" s="13"/>
      <c r="J104" s="16"/>
      <c r="K104" s="17">
        <v>13</v>
      </c>
      <c r="L104" s="16">
        <f>H104</f>
        <v>75000</v>
      </c>
      <c r="M104" s="5">
        <v>75000</v>
      </c>
      <c r="N104" s="18"/>
      <c r="O104" s="6"/>
    </row>
    <row r="105" s="1" customFormat="1" customHeight="1" spans="1:15">
      <c r="A105" s="13" t="s">
        <v>24</v>
      </c>
      <c r="B105" s="13" t="s">
        <v>213</v>
      </c>
      <c r="C105" s="13" t="s">
        <v>98</v>
      </c>
      <c r="D105" s="14" t="s">
        <v>866</v>
      </c>
      <c r="E105" s="13" t="s">
        <v>867</v>
      </c>
      <c r="F105" s="15">
        <v>46160</v>
      </c>
      <c r="G105" s="15">
        <v>46190</v>
      </c>
      <c r="H105" s="16">
        <v>2000</v>
      </c>
      <c r="I105" s="13"/>
      <c r="J105" s="16"/>
      <c r="K105" s="17">
        <v>17</v>
      </c>
      <c r="L105" s="16">
        <f>H105</f>
        <v>2000</v>
      </c>
      <c r="M105" s="5">
        <v>2000</v>
      </c>
      <c r="N105" s="18"/>
      <c r="O105" s="6"/>
    </row>
    <row r="106" s="1" customFormat="1" customHeight="1" spans="1:15">
      <c r="A106" s="13" t="s">
        <v>24</v>
      </c>
      <c r="B106" s="13" t="s">
        <v>213</v>
      </c>
      <c r="C106" s="13" t="s">
        <v>97</v>
      </c>
      <c r="D106" s="14" t="s">
        <v>263</v>
      </c>
      <c r="E106" s="13" t="s">
        <v>264</v>
      </c>
      <c r="F106" s="15">
        <v>46055</v>
      </c>
      <c r="G106" s="15">
        <v>46085</v>
      </c>
      <c r="H106" s="16">
        <v>1110</v>
      </c>
      <c r="I106" s="13">
        <v>88</v>
      </c>
      <c r="J106" s="16">
        <f>H106</f>
        <v>1110</v>
      </c>
      <c r="K106" s="17"/>
      <c r="L106" s="16"/>
      <c r="M106" s="5">
        <v>1110</v>
      </c>
      <c r="N106" s="18"/>
      <c r="O106" s="6"/>
    </row>
    <row r="107" s="1" customFormat="1" customHeight="1" spans="1:15">
      <c r="A107" s="13" t="s">
        <v>24</v>
      </c>
      <c r="B107" s="13" t="s">
        <v>213</v>
      </c>
      <c r="C107" s="13" t="s">
        <v>97</v>
      </c>
      <c r="D107" s="14" t="s">
        <v>265</v>
      </c>
      <c r="E107" s="13" t="s">
        <v>266</v>
      </c>
      <c r="F107" s="15">
        <v>46101</v>
      </c>
      <c r="G107" s="15">
        <v>46131</v>
      </c>
      <c r="H107" s="16">
        <v>740</v>
      </c>
      <c r="I107" s="13">
        <v>42</v>
      </c>
      <c r="J107" s="16">
        <f>H107</f>
        <v>740</v>
      </c>
      <c r="K107" s="17"/>
      <c r="L107" s="16"/>
      <c r="M107" s="5">
        <v>740</v>
      </c>
      <c r="N107" s="18"/>
      <c r="O107" s="6"/>
    </row>
    <row r="108" s="1" customFormat="1" customHeight="1" spans="1:15">
      <c r="A108" s="13" t="s">
        <v>24</v>
      </c>
      <c r="B108" s="13" t="s">
        <v>213</v>
      </c>
      <c r="C108" s="13" t="s">
        <v>97</v>
      </c>
      <c r="D108" s="14" t="s">
        <v>267</v>
      </c>
      <c r="E108" s="13" t="s">
        <v>268</v>
      </c>
      <c r="F108" s="15">
        <v>46120</v>
      </c>
      <c r="G108" s="15">
        <v>46150</v>
      </c>
      <c r="H108" s="16">
        <v>740</v>
      </c>
      <c r="I108" s="13">
        <v>23</v>
      </c>
      <c r="J108" s="16">
        <f>H108</f>
        <v>740</v>
      </c>
      <c r="K108" s="17"/>
      <c r="L108" s="16"/>
      <c r="M108" s="5">
        <v>740</v>
      </c>
      <c r="N108" s="18"/>
      <c r="O108" s="6"/>
    </row>
    <row r="109" s="1" customFormat="1" customHeight="1" spans="1:15">
      <c r="A109" s="13" t="s">
        <v>24</v>
      </c>
      <c r="B109" s="13" t="s">
        <v>213</v>
      </c>
      <c r="C109" s="13" t="s">
        <v>97</v>
      </c>
      <c r="D109" s="14" t="s">
        <v>269</v>
      </c>
      <c r="E109" s="13" t="s">
        <v>270</v>
      </c>
      <c r="F109" s="15">
        <v>46135</v>
      </c>
      <c r="G109" s="15">
        <v>46165</v>
      </c>
      <c r="H109" s="16">
        <v>370</v>
      </c>
      <c r="I109" s="13">
        <v>8</v>
      </c>
      <c r="J109" s="16">
        <f>H109</f>
        <v>370</v>
      </c>
      <c r="K109" s="17"/>
      <c r="L109" s="16"/>
      <c r="M109" s="5">
        <v>370</v>
      </c>
      <c r="N109" s="18"/>
      <c r="O109" s="6"/>
    </row>
    <row r="110" s="1" customFormat="1" customHeight="1" spans="1:15">
      <c r="A110" s="13" t="s">
        <v>24</v>
      </c>
      <c r="B110" s="13" t="s">
        <v>213</v>
      </c>
      <c r="C110" s="13" t="s">
        <v>97</v>
      </c>
      <c r="D110" s="14" t="s">
        <v>868</v>
      </c>
      <c r="E110" s="13" t="s">
        <v>869</v>
      </c>
      <c r="F110" s="15">
        <v>46162</v>
      </c>
      <c r="G110" s="15">
        <v>46192</v>
      </c>
      <c r="H110" s="16">
        <v>1110</v>
      </c>
      <c r="I110" s="13"/>
      <c r="J110" s="16"/>
      <c r="K110" s="17">
        <v>19</v>
      </c>
      <c r="L110" s="16">
        <f>H110</f>
        <v>1110</v>
      </c>
      <c r="M110" s="5">
        <v>0</v>
      </c>
      <c r="N110" s="18"/>
      <c r="O110" s="6"/>
    </row>
    <row r="111" s="1" customFormat="1" customHeight="1" spans="1:15">
      <c r="A111" s="13" t="s">
        <v>24</v>
      </c>
      <c r="B111" s="13" t="s">
        <v>213</v>
      </c>
      <c r="C111" s="13" t="s">
        <v>97</v>
      </c>
      <c r="D111" s="14" t="s">
        <v>870</v>
      </c>
      <c r="E111" s="13" t="s">
        <v>871</v>
      </c>
      <c r="F111" s="15">
        <v>46168</v>
      </c>
      <c r="G111" s="15">
        <v>46198</v>
      </c>
      <c r="H111" s="16">
        <v>1850</v>
      </c>
      <c r="I111" s="13"/>
      <c r="J111" s="16"/>
      <c r="K111" s="17">
        <v>25</v>
      </c>
      <c r="L111" s="16">
        <f>H111</f>
        <v>1850</v>
      </c>
      <c r="M111" s="5">
        <v>0</v>
      </c>
      <c r="N111" s="18"/>
      <c r="O111" s="6"/>
    </row>
    <row r="112" s="1" customFormat="1" customHeight="1" spans="1:15">
      <c r="A112" s="13" t="s">
        <v>24</v>
      </c>
      <c r="B112" s="13" t="s">
        <v>213</v>
      </c>
      <c r="C112" s="13" t="s">
        <v>872</v>
      </c>
      <c r="D112" s="14" t="s">
        <v>873</v>
      </c>
      <c r="E112" s="13" t="s">
        <v>874</v>
      </c>
      <c r="F112" s="15">
        <v>46104</v>
      </c>
      <c r="G112" s="15">
        <v>46197</v>
      </c>
      <c r="H112" s="16">
        <v>360</v>
      </c>
      <c r="I112" s="13"/>
      <c r="J112" s="16"/>
      <c r="K112" s="17">
        <v>24</v>
      </c>
      <c r="L112" s="16">
        <f>H112</f>
        <v>360</v>
      </c>
      <c r="M112" s="5">
        <v>0</v>
      </c>
      <c r="N112" s="18"/>
      <c r="O112" s="6"/>
    </row>
    <row r="113" s="1" customFormat="1" customHeight="1" spans="1:15">
      <c r="A113" s="13" t="s">
        <v>24</v>
      </c>
      <c r="B113" s="13" t="s">
        <v>213</v>
      </c>
      <c r="C113" s="13" t="s">
        <v>875</v>
      </c>
      <c r="D113" s="14" t="s">
        <v>876</v>
      </c>
      <c r="E113" s="13" t="s">
        <v>877</v>
      </c>
      <c r="F113" s="15">
        <v>46168</v>
      </c>
      <c r="G113" s="15">
        <v>46198</v>
      </c>
      <c r="H113" s="16">
        <v>1750</v>
      </c>
      <c r="I113" s="13"/>
      <c r="J113" s="16"/>
      <c r="K113" s="17">
        <v>25</v>
      </c>
      <c r="L113" s="16">
        <f>H113</f>
        <v>1750</v>
      </c>
      <c r="M113" s="5">
        <v>1750</v>
      </c>
      <c r="N113" s="18"/>
      <c r="O113" s="6"/>
    </row>
    <row r="114" s="1" customFormat="1" customHeight="1" spans="1:15">
      <c r="A114" s="13" t="s">
        <v>24</v>
      </c>
      <c r="B114" s="13" t="s">
        <v>213</v>
      </c>
      <c r="C114" s="13" t="s">
        <v>41</v>
      </c>
      <c r="D114" s="14" t="s">
        <v>271</v>
      </c>
      <c r="E114" s="13" t="s">
        <v>272</v>
      </c>
      <c r="F114" s="15">
        <v>46037</v>
      </c>
      <c r="G114" s="15">
        <v>46067</v>
      </c>
      <c r="H114" s="16">
        <v>5400</v>
      </c>
      <c r="I114" s="13">
        <v>106</v>
      </c>
      <c r="J114" s="16">
        <f t="shared" ref="J114:J121" si="3">H114</f>
        <v>5400</v>
      </c>
      <c r="K114" s="17"/>
      <c r="L114" s="16"/>
      <c r="M114" s="5">
        <v>0</v>
      </c>
      <c r="N114" s="18"/>
      <c r="O114" s="6"/>
    </row>
    <row r="115" s="1" customFormat="1" customHeight="1" spans="1:15">
      <c r="A115" s="13" t="s">
        <v>24</v>
      </c>
      <c r="B115" s="13" t="s">
        <v>213</v>
      </c>
      <c r="C115" s="13" t="s">
        <v>41</v>
      </c>
      <c r="D115" s="14" t="s">
        <v>274</v>
      </c>
      <c r="E115" s="13" t="s">
        <v>275</v>
      </c>
      <c r="F115" s="15">
        <v>46042</v>
      </c>
      <c r="G115" s="15">
        <v>46072</v>
      </c>
      <c r="H115" s="16">
        <v>2200</v>
      </c>
      <c r="I115" s="13">
        <v>101</v>
      </c>
      <c r="J115" s="16">
        <f t="shared" si="3"/>
        <v>2200</v>
      </c>
      <c r="K115" s="17"/>
      <c r="L115" s="16"/>
      <c r="M115" s="5">
        <v>0</v>
      </c>
      <c r="N115" s="18"/>
      <c r="O115" s="6"/>
    </row>
    <row r="116" s="1" customFormat="1" customHeight="1" spans="1:15">
      <c r="A116" s="13" t="s">
        <v>24</v>
      </c>
      <c r="B116" s="13" t="s">
        <v>213</v>
      </c>
      <c r="C116" s="13" t="s">
        <v>41</v>
      </c>
      <c r="D116" s="14" t="s">
        <v>276</v>
      </c>
      <c r="E116" s="13" t="s">
        <v>277</v>
      </c>
      <c r="F116" s="15">
        <v>46050</v>
      </c>
      <c r="G116" s="15">
        <v>46080</v>
      </c>
      <c r="H116" s="16">
        <v>5400</v>
      </c>
      <c r="I116" s="13">
        <v>93</v>
      </c>
      <c r="J116" s="16">
        <f t="shared" si="3"/>
        <v>5400</v>
      </c>
      <c r="K116" s="17"/>
      <c r="L116" s="16"/>
      <c r="M116" s="5">
        <v>0</v>
      </c>
      <c r="N116" s="18"/>
      <c r="O116" s="6"/>
    </row>
    <row r="117" s="1" customFormat="1" customHeight="1" spans="1:15">
      <c r="A117" s="13" t="s">
        <v>24</v>
      </c>
      <c r="B117" s="13" t="s">
        <v>213</v>
      </c>
      <c r="C117" s="13" t="s">
        <v>41</v>
      </c>
      <c r="D117" s="14" t="s">
        <v>278</v>
      </c>
      <c r="E117" s="13" t="s">
        <v>279</v>
      </c>
      <c r="F117" s="15">
        <v>46077</v>
      </c>
      <c r="G117" s="15">
        <v>46107</v>
      </c>
      <c r="H117" s="16">
        <v>2520</v>
      </c>
      <c r="I117" s="13">
        <v>66</v>
      </c>
      <c r="J117" s="16">
        <f t="shared" si="3"/>
        <v>2520</v>
      </c>
      <c r="K117" s="17"/>
      <c r="L117" s="16"/>
      <c r="M117" s="5">
        <v>0</v>
      </c>
      <c r="N117" s="18"/>
      <c r="O117" s="6"/>
    </row>
    <row r="118" s="1" customFormat="1" customHeight="1" spans="1:15">
      <c r="A118" s="13" t="s">
        <v>24</v>
      </c>
      <c r="B118" s="13" t="s">
        <v>213</v>
      </c>
      <c r="C118" s="13" t="s">
        <v>63</v>
      </c>
      <c r="D118" s="14" t="s">
        <v>280</v>
      </c>
      <c r="E118" s="13" t="s">
        <v>281</v>
      </c>
      <c r="F118" s="15">
        <v>46140</v>
      </c>
      <c r="G118" s="15">
        <v>46170</v>
      </c>
      <c r="H118" s="16">
        <v>2550</v>
      </c>
      <c r="I118" s="13">
        <v>3</v>
      </c>
      <c r="J118" s="16">
        <f t="shared" si="3"/>
        <v>2550</v>
      </c>
      <c r="K118" s="17"/>
      <c r="L118" s="16"/>
      <c r="M118" s="5">
        <v>0</v>
      </c>
      <c r="N118" s="18"/>
      <c r="O118" s="6"/>
    </row>
    <row r="119" s="1" customFormat="1" customHeight="1" spans="1:15">
      <c r="A119" s="13" t="s">
        <v>24</v>
      </c>
      <c r="B119" s="13" t="s">
        <v>213</v>
      </c>
      <c r="C119" s="13" t="s">
        <v>42</v>
      </c>
      <c r="D119" s="14" t="s">
        <v>282</v>
      </c>
      <c r="E119" s="13" t="s">
        <v>283</v>
      </c>
      <c r="F119" s="15">
        <v>46127</v>
      </c>
      <c r="G119" s="15">
        <v>46157</v>
      </c>
      <c r="H119" s="16">
        <v>13650</v>
      </c>
      <c r="I119" s="13">
        <v>16</v>
      </c>
      <c r="J119" s="16">
        <f t="shared" si="3"/>
        <v>13650</v>
      </c>
      <c r="K119" s="17"/>
      <c r="L119" s="16"/>
      <c r="M119" s="5">
        <v>0</v>
      </c>
      <c r="N119" s="18"/>
      <c r="O119" s="6"/>
    </row>
    <row r="120" s="1" customFormat="1" customHeight="1" spans="1:15">
      <c r="A120" s="13" t="s">
        <v>24</v>
      </c>
      <c r="B120" s="13" t="s">
        <v>213</v>
      </c>
      <c r="C120" s="13" t="s">
        <v>58</v>
      </c>
      <c r="D120" s="14" t="s">
        <v>284</v>
      </c>
      <c r="E120" s="13" t="s">
        <v>285</v>
      </c>
      <c r="F120" s="15">
        <v>46084</v>
      </c>
      <c r="G120" s="15">
        <v>46114</v>
      </c>
      <c r="H120" s="16">
        <v>3560</v>
      </c>
      <c r="I120" s="13">
        <v>59</v>
      </c>
      <c r="J120" s="16">
        <f t="shared" si="3"/>
        <v>3560</v>
      </c>
      <c r="K120" s="17"/>
      <c r="L120" s="16"/>
      <c r="M120" s="5">
        <v>0</v>
      </c>
      <c r="N120" s="18"/>
      <c r="O120" s="6"/>
    </row>
    <row r="121" s="1" customFormat="1" customHeight="1" spans="1:15">
      <c r="A121" s="13" t="s">
        <v>24</v>
      </c>
      <c r="B121" s="13" t="s">
        <v>287</v>
      </c>
      <c r="C121" s="13" t="s">
        <v>70</v>
      </c>
      <c r="D121" s="14" t="s">
        <v>288</v>
      </c>
      <c r="E121" s="13" t="s">
        <v>289</v>
      </c>
      <c r="F121" s="15">
        <v>46128</v>
      </c>
      <c r="G121" s="15">
        <v>46158</v>
      </c>
      <c r="H121" s="16">
        <v>1350</v>
      </c>
      <c r="I121" s="13">
        <v>15</v>
      </c>
      <c r="J121" s="16">
        <f t="shared" si="3"/>
        <v>1350</v>
      </c>
      <c r="K121" s="17"/>
      <c r="L121" s="16"/>
      <c r="M121" s="5">
        <v>0</v>
      </c>
      <c r="N121" s="18"/>
      <c r="O121" s="6"/>
    </row>
    <row r="122" s="1" customFormat="1" customHeight="1" spans="1:15">
      <c r="A122" s="13" t="s">
        <v>24</v>
      </c>
      <c r="B122" s="13" t="s">
        <v>287</v>
      </c>
      <c r="C122" s="13" t="s">
        <v>878</v>
      </c>
      <c r="D122" s="14" t="s">
        <v>879</v>
      </c>
      <c r="E122" s="13" t="s">
        <v>880</v>
      </c>
      <c r="F122" s="15">
        <v>46171</v>
      </c>
      <c r="G122" s="15">
        <v>46184</v>
      </c>
      <c r="H122" s="16">
        <v>4920</v>
      </c>
      <c r="I122" s="13"/>
      <c r="J122" s="16"/>
      <c r="K122" s="17">
        <v>11</v>
      </c>
      <c r="L122" s="16">
        <f>H122</f>
        <v>4920</v>
      </c>
      <c r="M122" s="5">
        <v>4920</v>
      </c>
      <c r="N122" s="18"/>
      <c r="O122" s="6"/>
    </row>
    <row r="123" s="1" customFormat="1" customHeight="1" spans="1:15">
      <c r="A123" s="13" t="s">
        <v>24</v>
      </c>
      <c r="B123" s="13" t="s">
        <v>287</v>
      </c>
      <c r="C123" s="13" t="s">
        <v>36</v>
      </c>
      <c r="D123" s="14" t="s">
        <v>290</v>
      </c>
      <c r="E123" s="13" t="s">
        <v>291</v>
      </c>
      <c r="F123" s="15">
        <v>45299</v>
      </c>
      <c r="G123" s="15">
        <v>45329</v>
      </c>
      <c r="H123" s="16">
        <v>4000</v>
      </c>
      <c r="I123" s="13">
        <v>844</v>
      </c>
      <c r="J123" s="16">
        <f t="shared" ref="J123:J129" si="4">H123</f>
        <v>4000</v>
      </c>
      <c r="K123" s="17"/>
      <c r="L123" s="16"/>
      <c r="M123" s="5">
        <v>0</v>
      </c>
      <c r="N123" s="18"/>
      <c r="O123" s="6"/>
    </row>
    <row r="124" s="1" customFormat="1" customHeight="1" spans="1:15">
      <c r="A124" s="13" t="s">
        <v>24</v>
      </c>
      <c r="B124" s="13" t="s">
        <v>287</v>
      </c>
      <c r="C124" s="13" t="s">
        <v>36</v>
      </c>
      <c r="D124" s="14" t="s">
        <v>292</v>
      </c>
      <c r="E124" s="13" t="s">
        <v>293</v>
      </c>
      <c r="F124" s="15">
        <v>45324</v>
      </c>
      <c r="G124" s="15">
        <v>45354</v>
      </c>
      <c r="H124" s="16">
        <v>4950</v>
      </c>
      <c r="I124" s="13">
        <v>819</v>
      </c>
      <c r="J124" s="16">
        <f t="shared" si="4"/>
        <v>4950</v>
      </c>
      <c r="K124" s="17"/>
      <c r="L124" s="16"/>
      <c r="M124" s="5">
        <v>0</v>
      </c>
      <c r="N124" s="18"/>
      <c r="O124" s="6"/>
    </row>
    <row r="125" s="1" customFormat="1" customHeight="1" spans="1:15">
      <c r="A125" s="13" t="s">
        <v>24</v>
      </c>
      <c r="B125" s="13" t="s">
        <v>287</v>
      </c>
      <c r="C125" s="13" t="s">
        <v>36</v>
      </c>
      <c r="D125" s="14" t="s">
        <v>294</v>
      </c>
      <c r="E125" s="13" t="s">
        <v>295</v>
      </c>
      <c r="F125" s="15">
        <v>45356</v>
      </c>
      <c r="G125" s="15">
        <v>45386</v>
      </c>
      <c r="H125" s="16">
        <v>24000</v>
      </c>
      <c r="I125" s="13">
        <v>787</v>
      </c>
      <c r="J125" s="16">
        <f t="shared" si="4"/>
        <v>24000</v>
      </c>
      <c r="K125" s="17"/>
      <c r="L125" s="16"/>
      <c r="M125" s="5">
        <v>0</v>
      </c>
      <c r="N125" s="18"/>
      <c r="O125" s="6"/>
    </row>
    <row r="126" s="1" customFormat="1" customHeight="1" spans="1:15">
      <c r="A126" s="13" t="s">
        <v>24</v>
      </c>
      <c r="B126" s="13" t="s">
        <v>287</v>
      </c>
      <c r="C126" s="13" t="s">
        <v>36</v>
      </c>
      <c r="D126" s="14" t="s">
        <v>296</v>
      </c>
      <c r="E126" s="13" t="s">
        <v>297</v>
      </c>
      <c r="F126" s="15">
        <v>45362</v>
      </c>
      <c r="G126" s="15">
        <v>45392</v>
      </c>
      <c r="H126" s="16">
        <v>672</v>
      </c>
      <c r="I126" s="13">
        <v>781</v>
      </c>
      <c r="J126" s="16">
        <f t="shared" si="4"/>
        <v>672</v>
      </c>
      <c r="K126" s="17"/>
      <c r="L126" s="16"/>
      <c r="M126" s="5">
        <v>0</v>
      </c>
      <c r="N126" s="18"/>
      <c r="O126" s="6"/>
    </row>
    <row r="127" s="1" customFormat="1" customHeight="1" spans="1:15">
      <c r="A127" s="13" t="s">
        <v>24</v>
      </c>
      <c r="B127" s="13" t="s">
        <v>287</v>
      </c>
      <c r="C127" s="13" t="s">
        <v>36</v>
      </c>
      <c r="D127" s="14" t="s">
        <v>298</v>
      </c>
      <c r="E127" s="13" t="s">
        <v>299</v>
      </c>
      <c r="F127" s="15">
        <v>45404</v>
      </c>
      <c r="G127" s="15">
        <v>45434</v>
      </c>
      <c r="H127" s="16">
        <v>4950</v>
      </c>
      <c r="I127" s="13">
        <v>739</v>
      </c>
      <c r="J127" s="16">
        <f t="shared" si="4"/>
        <v>4950</v>
      </c>
      <c r="K127" s="17"/>
      <c r="L127" s="16"/>
      <c r="M127" s="5">
        <v>0</v>
      </c>
      <c r="N127" s="18"/>
      <c r="O127" s="6"/>
    </row>
    <row r="128" s="1" customFormat="1" customHeight="1" spans="1:15">
      <c r="A128" s="13" t="s">
        <v>24</v>
      </c>
      <c r="B128" s="13" t="s">
        <v>287</v>
      </c>
      <c r="C128" s="13" t="s">
        <v>88</v>
      </c>
      <c r="D128" s="14" t="s">
        <v>300</v>
      </c>
      <c r="E128" s="13" t="s">
        <v>301</v>
      </c>
      <c r="F128" s="15">
        <v>46155</v>
      </c>
      <c r="G128" s="15">
        <v>46168</v>
      </c>
      <c r="H128" s="16">
        <v>3500</v>
      </c>
      <c r="I128" s="13">
        <v>5</v>
      </c>
      <c r="J128" s="16">
        <f t="shared" si="4"/>
        <v>3500</v>
      </c>
      <c r="K128" s="17"/>
      <c r="L128" s="16"/>
      <c r="M128" s="5">
        <v>3500</v>
      </c>
      <c r="N128" s="18"/>
      <c r="O128" s="6"/>
    </row>
    <row r="129" s="1" customFormat="1" customHeight="1" spans="1:15">
      <c r="A129" s="13" t="s">
        <v>24</v>
      </c>
      <c r="B129" s="13" t="s">
        <v>287</v>
      </c>
      <c r="C129" s="13" t="s">
        <v>86</v>
      </c>
      <c r="D129" s="14" t="s">
        <v>302</v>
      </c>
      <c r="E129" s="13" t="s">
        <v>303</v>
      </c>
      <c r="F129" s="15">
        <v>46153</v>
      </c>
      <c r="G129" s="15">
        <v>46166</v>
      </c>
      <c r="H129" s="16">
        <v>8500</v>
      </c>
      <c r="I129" s="13">
        <v>7</v>
      </c>
      <c r="J129" s="16">
        <f t="shared" si="4"/>
        <v>8500</v>
      </c>
      <c r="K129" s="17"/>
      <c r="L129" s="16"/>
      <c r="M129" s="5">
        <v>8500</v>
      </c>
      <c r="N129" s="18"/>
      <c r="O129" s="6"/>
    </row>
    <row r="130" s="1" customFormat="1" customHeight="1" spans="1:15">
      <c r="A130" s="13" t="s">
        <v>24</v>
      </c>
      <c r="B130" s="13" t="s">
        <v>287</v>
      </c>
      <c r="C130" s="13" t="s">
        <v>86</v>
      </c>
      <c r="D130" s="14" t="s">
        <v>881</v>
      </c>
      <c r="E130" s="13" t="s">
        <v>882</v>
      </c>
      <c r="F130" s="15">
        <v>46164</v>
      </c>
      <c r="G130" s="15">
        <v>46177</v>
      </c>
      <c r="H130" s="16">
        <v>11500</v>
      </c>
      <c r="I130" s="13"/>
      <c r="J130" s="16"/>
      <c r="K130" s="17">
        <v>4</v>
      </c>
      <c r="L130" s="16">
        <f>H130</f>
        <v>11500</v>
      </c>
      <c r="M130" s="5">
        <v>11500</v>
      </c>
      <c r="N130" s="18"/>
      <c r="O130" s="6"/>
    </row>
    <row r="131" s="1" customFormat="1" customHeight="1" spans="1:15">
      <c r="A131" s="13" t="s">
        <v>24</v>
      </c>
      <c r="B131" s="13" t="s">
        <v>287</v>
      </c>
      <c r="C131" s="13" t="s">
        <v>85</v>
      </c>
      <c r="D131" s="14" t="s">
        <v>304</v>
      </c>
      <c r="E131" s="13" t="s">
        <v>305</v>
      </c>
      <c r="F131" s="15">
        <v>46112</v>
      </c>
      <c r="G131" s="15">
        <v>46142</v>
      </c>
      <c r="H131" s="16">
        <v>8400</v>
      </c>
      <c r="I131" s="13">
        <v>31</v>
      </c>
      <c r="J131" s="16">
        <f t="shared" ref="J131:J137" si="5">H131</f>
        <v>8400</v>
      </c>
      <c r="K131" s="17"/>
      <c r="L131" s="16"/>
      <c r="M131" s="5">
        <v>8400</v>
      </c>
      <c r="N131" s="18"/>
      <c r="O131" s="6"/>
    </row>
    <row r="132" s="1" customFormat="1" customHeight="1" spans="1:15">
      <c r="A132" s="13" t="s">
        <v>24</v>
      </c>
      <c r="B132" s="13" t="s">
        <v>287</v>
      </c>
      <c r="C132" s="13" t="s">
        <v>84</v>
      </c>
      <c r="D132" s="14" t="s">
        <v>306</v>
      </c>
      <c r="E132" s="13" t="s">
        <v>307</v>
      </c>
      <c r="F132" s="15">
        <v>45400</v>
      </c>
      <c r="G132" s="15">
        <v>45413</v>
      </c>
      <c r="H132" s="16">
        <v>25500</v>
      </c>
      <c r="I132" s="13">
        <v>760</v>
      </c>
      <c r="J132" s="16">
        <f t="shared" si="5"/>
        <v>25500</v>
      </c>
      <c r="K132" s="17"/>
      <c r="L132" s="16"/>
      <c r="M132" s="5">
        <v>25500</v>
      </c>
      <c r="N132" s="18"/>
      <c r="O132" s="6"/>
    </row>
    <row r="133" s="1" customFormat="1" customHeight="1" spans="1:15">
      <c r="A133" s="13" t="s">
        <v>24</v>
      </c>
      <c r="B133" s="13" t="s">
        <v>287</v>
      </c>
      <c r="C133" s="13" t="s">
        <v>83</v>
      </c>
      <c r="D133" s="14" t="s">
        <v>308</v>
      </c>
      <c r="E133" s="13" t="s">
        <v>309</v>
      </c>
      <c r="F133" s="15">
        <v>46139</v>
      </c>
      <c r="G133" s="15">
        <v>46152</v>
      </c>
      <c r="H133" s="16">
        <v>2050</v>
      </c>
      <c r="I133" s="13">
        <v>21</v>
      </c>
      <c r="J133" s="16">
        <f t="shared" si="5"/>
        <v>2050</v>
      </c>
      <c r="K133" s="17"/>
      <c r="L133" s="16"/>
      <c r="M133" s="5">
        <v>2050</v>
      </c>
      <c r="N133" s="18"/>
      <c r="O133" s="6"/>
    </row>
    <row r="134" s="1" customFormat="1" customHeight="1" spans="1:15">
      <c r="A134" s="13" t="s">
        <v>24</v>
      </c>
      <c r="B134" s="13" t="s">
        <v>287</v>
      </c>
      <c r="C134" s="13" t="s">
        <v>35</v>
      </c>
      <c r="D134" s="14" t="s">
        <v>310</v>
      </c>
      <c r="E134" s="13" t="s">
        <v>311</v>
      </c>
      <c r="F134" s="15">
        <v>46125</v>
      </c>
      <c r="G134" s="15">
        <v>46138</v>
      </c>
      <c r="H134" s="16">
        <v>13000</v>
      </c>
      <c r="I134" s="13">
        <v>35</v>
      </c>
      <c r="J134" s="16">
        <f t="shared" si="5"/>
        <v>13000</v>
      </c>
      <c r="K134" s="17"/>
      <c r="L134" s="16"/>
      <c r="M134" s="5">
        <v>13000</v>
      </c>
      <c r="N134" s="18"/>
      <c r="O134" s="6"/>
    </row>
    <row r="135" s="1" customFormat="1" customHeight="1" spans="1:15">
      <c r="A135" s="13" t="s">
        <v>24</v>
      </c>
      <c r="B135" s="13" t="s">
        <v>287</v>
      </c>
      <c r="C135" s="13" t="s">
        <v>35</v>
      </c>
      <c r="D135" s="14" t="s">
        <v>312</v>
      </c>
      <c r="E135" s="13" t="s">
        <v>313</v>
      </c>
      <c r="F135" s="15">
        <v>46134</v>
      </c>
      <c r="G135" s="15">
        <v>46147</v>
      </c>
      <c r="H135" s="16">
        <v>13000</v>
      </c>
      <c r="I135" s="13">
        <v>26</v>
      </c>
      <c r="J135" s="16">
        <f t="shared" si="5"/>
        <v>13000</v>
      </c>
      <c r="K135" s="17"/>
      <c r="L135" s="16"/>
      <c r="M135" s="5">
        <v>0</v>
      </c>
      <c r="N135" s="18"/>
      <c r="O135" s="6"/>
    </row>
    <row r="136" s="1" customFormat="1" customHeight="1" spans="1:15">
      <c r="A136" s="13" t="s">
        <v>24</v>
      </c>
      <c r="B136" s="13" t="s">
        <v>287</v>
      </c>
      <c r="C136" s="13" t="s">
        <v>35</v>
      </c>
      <c r="D136" s="14" t="s">
        <v>314</v>
      </c>
      <c r="E136" s="13" t="s">
        <v>315</v>
      </c>
      <c r="F136" s="15">
        <v>46153</v>
      </c>
      <c r="G136" s="15">
        <v>46166</v>
      </c>
      <c r="H136" s="16">
        <v>13000</v>
      </c>
      <c r="I136" s="13">
        <v>7</v>
      </c>
      <c r="J136" s="16">
        <f t="shared" si="5"/>
        <v>13000</v>
      </c>
      <c r="K136" s="17"/>
      <c r="L136" s="16"/>
      <c r="M136" s="5">
        <v>0</v>
      </c>
      <c r="N136" s="18"/>
      <c r="O136" s="6"/>
    </row>
    <row r="137" s="1" customFormat="1" customHeight="1" spans="1:15">
      <c r="A137" s="13" t="s">
        <v>24</v>
      </c>
      <c r="B137" s="13" t="s">
        <v>287</v>
      </c>
      <c r="C137" s="13" t="s">
        <v>35</v>
      </c>
      <c r="D137" s="14" t="s">
        <v>316</v>
      </c>
      <c r="E137" s="13" t="s">
        <v>317</v>
      </c>
      <c r="F137" s="15">
        <v>46157</v>
      </c>
      <c r="G137" s="15">
        <v>46170</v>
      </c>
      <c r="H137" s="16">
        <v>13000</v>
      </c>
      <c r="I137" s="13">
        <v>3</v>
      </c>
      <c r="J137" s="16">
        <f t="shared" si="5"/>
        <v>13000</v>
      </c>
      <c r="K137" s="17"/>
      <c r="L137" s="16"/>
      <c r="M137" s="5">
        <v>0</v>
      </c>
      <c r="N137" s="18"/>
      <c r="O137" s="6"/>
    </row>
    <row r="138" s="1" customFormat="1" customHeight="1" spans="1:15">
      <c r="A138" s="13" t="s">
        <v>24</v>
      </c>
      <c r="B138" s="13" t="s">
        <v>287</v>
      </c>
      <c r="C138" s="13" t="s">
        <v>35</v>
      </c>
      <c r="D138" s="14" t="s">
        <v>883</v>
      </c>
      <c r="E138" s="13" t="s">
        <v>884</v>
      </c>
      <c r="F138" s="15">
        <v>46167</v>
      </c>
      <c r="G138" s="15">
        <v>46180</v>
      </c>
      <c r="H138" s="16">
        <v>13000</v>
      </c>
      <c r="I138" s="13"/>
      <c r="J138" s="16"/>
      <c r="K138" s="17">
        <v>7</v>
      </c>
      <c r="L138" s="16">
        <f>H138</f>
        <v>13000</v>
      </c>
      <c r="M138" s="5">
        <v>0</v>
      </c>
      <c r="N138" s="18"/>
      <c r="O138" s="6"/>
    </row>
    <row r="139" s="1" customFormat="1" customHeight="1" spans="1:15">
      <c r="A139" s="13" t="s">
        <v>24</v>
      </c>
      <c r="B139" s="13" t="s">
        <v>287</v>
      </c>
      <c r="C139" s="13" t="s">
        <v>29</v>
      </c>
      <c r="D139" s="14" t="s">
        <v>318</v>
      </c>
      <c r="E139" s="13" t="s">
        <v>319</v>
      </c>
      <c r="F139" s="15">
        <v>45063</v>
      </c>
      <c r="G139" s="15">
        <v>45076</v>
      </c>
      <c r="H139" s="16">
        <v>260</v>
      </c>
      <c r="I139" s="13">
        <v>1097</v>
      </c>
      <c r="J139" s="16">
        <f t="shared" ref="J139:J146" si="6">H139</f>
        <v>260</v>
      </c>
      <c r="K139" s="17"/>
      <c r="L139" s="16"/>
      <c r="M139" s="5">
        <v>260</v>
      </c>
      <c r="N139" s="18"/>
      <c r="O139" s="6"/>
    </row>
    <row r="140" s="1" customFormat="1" customHeight="1" spans="1:15">
      <c r="A140" s="13" t="s">
        <v>24</v>
      </c>
      <c r="B140" s="13" t="s">
        <v>287</v>
      </c>
      <c r="C140" s="13" t="s">
        <v>29</v>
      </c>
      <c r="D140" s="14" t="s">
        <v>320</v>
      </c>
      <c r="E140" s="13" t="s">
        <v>321</v>
      </c>
      <c r="F140" s="15">
        <v>45173</v>
      </c>
      <c r="G140" s="15">
        <v>45186</v>
      </c>
      <c r="H140" s="16">
        <v>4500</v>
      </c>
      <c r="I140" s="13">
        <v>987</v>
      </c>
      <c r="J140" s="16">
        <f t="shared" si="6"/>
        <v>4500</v>
      </c>
      <c r="K140" s="17"/>
      <c r="L140" s="16"/>
      <c r="M140" s="5">
        <v>4500</v>
      </c>
      <c r="N140" s="18"/>
      <c r="O140" s="6"/>
    </row>
    <row r="141" s="1" customFormat="1" customHeight="1" spans="1:15">
      <c r="A141" s="13" t="s">
        <v>24</v>
      </c>
      <c r="B141" s="13" t="s">
        <v>287</v>
      </c>
      <c r="C141" s="13" t="s">
        <v>29</v>
      </c>
      <c r="D141" s="14" t="s">
        <v>322</v>
      </c>
      <c r="E141" s="13" t="s">
        <v>323</v>
      </c>
      <c r="F141" s="15">
        <v>45195</v>
      </c>
      <c r="G141" s="15">
        <v>45208</v>
      </c>
      <c r="H141" s="16">
        <v>68200</v>
      </c>
      <c r="I141" s="13">
        <v>965</v>
      </c>
      <c r="J141" s="16">
        <f t="shared" si="6"/>
        <v>68200</v>
      </c>
      <c r="K141" s="17"/>
      <c r="L141" s="16"/>
      <c r="M141" s="5">
        <v>7120</v>
      </c>
      <c r="N141" s="18"/>
      <c r="O141" s="6"/>
    </row>
    <row r="142" s="1" customFormat="1" customHeight="1" spans="1:15">
      <c r="A142" s="13" t="s">
        <v>24</v>
      </c>
      <c r="B142" s="13" t="s">
        <v>287</v>
      </c>
      <c r="C142" s="13" t="s">
        <v>29</v>
      </c>
      <c r="D142" s="14" t="s">
        <v>324</v>
      </c>
      <c r="E142" s="13" t="s">
        <v>325</v>
      </c>
      <c r="F142" s="15">
        <v>45229</v>
      </c>
      <c r="G142" s="15">
        <v>45242</v>
      </c>
      <c r="H142" s="16">
        <v>20000</v>
      </c>
      <c r="I142" s="13">
        <v>931</v>
      </c>
      <c r="J142" s="16">
        <f t="shared" si="6"/>
        <v>20000</v>
      </c>
      <c r="K142" s="17"/>
      <c r="L142" s="16"/>
      <c r="M142" s="5">
        <v>0</v>
      </c>
      <c r="N142" s="18"/>
      <c r="O142" s="6"/>
    </row>
    <row r="143" s="1" customFormat="1" customHeight="1" spans="1:15">
      <c r="A143" s="13" t="s">
        <v>24</v>
      </c>
      <c r="B143" s="13" t="s">
        <v>287</v>
      </c>
      <c r="C143" s="13" t="s">
        <v>29</v>
      </c>
      <c r="D143" s="14" t="s">
        <v>326</v>
      </c>
      <c r="E143" s="13" t="s">
        <v>327</v>
      </c>
      <c r="F143" s="15">
        <v>45232</v>
      </c>
      <c r="G143" s="15">
        <v>45242</v>
      </c>
      <c r="H143" s="16">
        <v>2200</v>
      </c>
      <c r="I143" s="13">
        <v>931</v>
      </c>
      <c r="J143" s="16">
        <f t="shared" si="6"/>
        <v>2200</v>
      </c>
      <c r="K143" s="17"/>
      <c r="L143" s="16"/>
      <c r="M143" s="5">
        <v>0</v>
      </c>
      <c r="N143" s="18"/>
      <c r="O143" s="6"/>
    </row>
    <row r="144" s="1" customFormat="1" customHeight="1" spans="1:15">
      <c r="A144" s="13" t="s">
        <v>24</v>
      </c>
      <c r="B144" s="13" t="s">
        <v>287</v>
      </c>
      <c r="C144" s="13" t="s">
        <v>29</v>
      </c>
      <c r="D144" s="14" t="s">
        <v>328</v>
      </c>
      <c r="E144" s="13" t="s">
        <v>329</v>
      </c>
      <c r="F144" s="15">
        <v>45313</v>
      </c>
      <c r="G144" s="15">
        <v>45326</v>
      </c>
      <c r="H144" s="16">
        <v>20000</v>
      </c>
      <c r="I144" s="13">
        <v>847</v>
      </c>
      <c r="J144" s="16">
        <f t="shared" si="6"/>
        <v>20000</v>
      </c>
      <c r="K144" s="17"/>
      <c r="L144" s="16"/>
      <c r="M144" s="5">
        <v>0</v>
      </c>
      <c r="N144" s="18"/>
      <c r="O144" s="6"/>
    </row>
    <row r="145" s="1" customFormat="1" customHeight="1" spans="1:15">
      <c r="A145" s="13" t="s">
        <v>24</v>
      </c>
      <c r="B145" s="13" t="s">
        <v>287</v>
      </c>
      <c r="C145" s="13" t="s">
        <v>29</v>
      </c>
      <c r="D145" s="14" t="s">
        <v>330</v>
      </c>
      <c r="E145" s="13" t="s">
        <v>331</v>
      </c>
      <c r="F145" s="15">
        <v>45326</v>
      </c>
      <c r="G145" s="15">
        <v>45339</v>
      </c>
      <c r="H145" s="16">
        <v>15400</v>
      </c>
      <c r="I145" s="13">
        <v>834</v>
      </c>
      <c r="J145" s="16">
        <f t="shared" si="6"/>
        <v>15400</v>
      </c>
      <c r="K145" s="17"/>
      <c r="L145" s="16"/>
      <c r="M145" s="5">
        <v>0</v>
      </c>
      <c r="N145" s="18"/>
      <c r="O145" s="6"/>
    </row>
    <row r="146" s="1" customFormat="1" customHeight="1" spans="1:15">
      <c r="A146" s="13" t="s">
        <v>24</v>
      </c>
      <c r="B146" s="13" t="s">
        <v>287</v>
      </c>
      <c r="C146" s="13" t="s">
        <v>29</v>
      </c>
      <c r="D146" s="14" t="s">
        <v>332</v>
      </c>
      <c r="E146" s="13" t="s">
        <v>333</v>
      </c>
      <c r="F146" s="15">
        <v>45369</v>
      </c>
      <c r="G146" s="15">
        <v>45382</v>
      </c>
      <c r="H146" s="16">
        <v>10000</v>
      </c>
      <c r="I146" s="13">
        <v>791</v>
      </c>
      <c r="J146" s="16">
        <f t="shared" si="6"/>
        <v>10000</v>
      </c>
      <c r="K146" s="17"/>
      <c r="L146" s="16"/>
      <c r="M146" s="5">
        <v>0</v>
      </c>
      <c r="N146" s="18"/>
      <c r="O146" s="6"/>
    </row>
    <row r="147" s="1" customFormat="1" customHeight="1" spans="1:15">
      <c r="A147" s="13" t="s">
        <v>24</v>
      </c>
      <c r="B147" s="13" t="s">
        <v>287</v>
      </c>
      <c r="C147" s="13" t="s">
        <v>885</v>
      </c>
      <c r="D147" s="14" t="s">
        <v>886</v>
      </c>
      <c r="E147" s="13" t="s">
        <v>887</v>
      </c>
      <c r="F147" s="15">
        <v>46169</v>
      </c>
      <c r="G147" s="15">
        <v>46199</v>
      </c>
      <c r="H147" s="16">
        <v>4000</v>
      </c>
      <c r="I147" s="13"/>
      <c r="J147" s="16"/>
      <c r="K147" s="17">
        <v>26</v>
      </c>
      <c r="L147" s="16">
        <f>H147</f>
        <v>4000</v>
      </c>
      <c r="M147" s="5">
        <v>0</v>
      </c>
      <c r="N147" s="18"/>
      <c r="O147" s="6"/>
    </row>
    <row r="148" s="1" customFormat="1" customHeight="1" spans="1:15">
      <c r="A148" s="13" t="s">
        <v>24</v>
      </c>
      <c r="B148" s="13" t="s">
        <v>287</v>
      </c>
      <c r="C148" s="13" t="s">
        <v>82</v>
      </c>
      <c r="D148" s="14" t="s">
        <v>334</v>
      </c>
      <c r="E148" s="13" t="s">
        <v>335</v>
      </c>
      <c r="F148" s="15">
        <v>45992</v>
      </c>
      <c r="G148" s="15">
        <v>46022</v>
      </c>
      <c r="H148" s="16">
        <v>45000</v>
      </c>
      <c r="I148" s="13">
        <v>151</v>
      </c>
      <c r="J148" s="16">
        <f>H148</f>
        <v>45000</v>
      </c>
      <c r="K148" s="17"/>
      <c r="L148" s="16"/>
      <c r="M148" s="5">
        <v>45000</v>
      </c>
      <c r="N148" s="18"/>
      <c r="O148" s="6"/>
    </row>
    <row r="149" s="1" customFormat="1" customHeight="1" spans="1:15">
      <c r="A149" s="13" t="s">
        <v>24</v>
      </c>
      <c r="B149" s="13" t="s">
        <v>287</v>
      </c>
      <c r="C149" s="13" t="s">
        <v>82</v>
      </c>
      <c r="D149" s="14" t="s">
        <v>888</v>
      </c>
      <c r="E149" s="13" t="s">
        <v>889</v>
      </c>
      <c r="F149" s="15">
        <v>46148</v>
      </c>
      <c r="G149" s="15">
        <v>46178</v>
      </c>
      <c r="H149" s="16">
        <v>24000</v>
      </c>
      <c r="I149" s="13"/>
      <c r="J149" s="16"/>
      <c r="K149" s="17">
        <v>5</v>
      </c>
      <c r="L149" s="16">
        <f>H149</f>
        <v>24000</v>
      </c>
      <c r="M149" s="5">
        <v>24000</v>
      </c>
      <c r="N149" s="18"/>
      <c r="O149" s="6"/>
    </row>
    <row r="150" s="1" customFormat="1" customHeight="1" spans="1:15">
      <c r="A150" s="13" t="s">
        <v>24</v>
      </c>
      <c r="B150" s="13" t="s">
        <v>287</v>
      </c>
      <c r="C150" s="13" t="s">
        <v>80</v>
      </c>
      <c r="D150" s="14" t="s">
        <v>336</v>
      </c>
      <c r="E150" s="13" t="s">
        <v>337</v>
      </c>
      <c r="F150" s="15">
        <v>46135</v>
      </c>
      <c r="G150" s="15">
        <v>46165</v>
      </c>
      <c r="H150" s="16">
        <v>7200</v>
      </c>
      <c r="I150" s="13">
        <v>8</v>
      </c>
      <c r="J150" s="16">
        <f>H150</f>
        <v>7200</v>
      </c>
      <c r="K150" s="17"/>
      <c r="L150" s="16"/>
      <c r="M150" s="5">
        <v>7200</v>
      </c>
      <c r="N150" s="18"/>
      <c r="O150" s="6"/>
    </row>
    <row r="151" s="1" customFormat="1" customHeight="1" spans="1:15">
      <c r="A151" s="13" t="s">
        <v>24</v>
      </c>
      <c r="B151" s="13" t="s">
        <v>287</v>
      </c>
      <c r="C151" s="13" t="s">
        <v>80</v>
      </c>
      <c r="D151" s="14" t="s">
        <v>890</v>
      </c>
      <c r="E151" s="13" t="s">
        <v>891</v>
      </c>
      <c r="F151" s="15">
        <v>46170</v>
      </c>
      <c r="G151" s="15">
        <v>46200</v>
      </c>
      <c r="H151" s="16">
        <v>7200</v>
      </c>
      <c r="I151" s="13"/>
      <c r="J151" s="16"/>
      <c r="K151" s="17">
        <v>27</v>
      </c>
      <c r="L151" s="16">
        <f>H151</f>
        <v>7200</v>
      </c>
      <c r="M151" s="5">
        <v>0</v>
      </c>
      <c r="N151" s="18"/>
      <c r="O151" s="6"/>
    </row>
    <row r="152" s="1" customFormat="1" customHeight="1" spans="1:15">
      <c r="A152" s="13" t="s">
        <v>24</v>
      </c>
      <c r="B152" s="13" t="s">
        <v>287</v>
      </c>
      <c r="C152" s="13" t="s">
        <v>51</v>
      </c>
      <c r="D152" s="14" t="s">
        <v>338</v>
      </c>
      <c r="E152" s="13" t="s">
        <v>339</v>
      </c>
      <c r="F152" s="15">
        <v>46154</v>
      </c>
      <c r="G152" s="15">
        <v>46167</v>
      </c>
      <c r="H152" s="16">
        <v>8176.8</v>
      </c>
      <c r="I152" s="13">
        <v>6</v>
      </c>
      <c r="J152" s="16">
        <f>H152</f>
        <v>8176.8</v>
      </c>
      <c r="K152" s="17"/>
      <c r="L152" s="16"/>
      <c r="M152" s="5">
        <v>0</v>
      </c>
      <c r="N152" s="18"/>
      <c r="O152" s="6"/>
    </row>
    <row r="153" s="1" customFormat="1" customHeight="1" spans="1:15">
      <c r="A153" s="13" t="s">
        <v>24</v>
      </c>
      <c r="B153" s="13" t="s">
        <v>340</v>
      </c>
      <c r="C153" s="13" t="s">
        <v>892</v>
      </c>
      <c r="D153" s="14" t="s">
        <v>893</v>
      </c>
      <c r="E153" s="13" t="s">
        <v>894</v>
      </c>
      <c r="F153" s="15">
        <v>46151</v>
      </c>
      <c r="G153" s="15">
        <v>46181</v>
      </c>
      <c r="H153" s="16">
        <v>46250</v>
      </c>
      <c r="I153" s="13"/>
      <c r="J153" s="16"/>
      <c r="K153" s="17">
        <v>8</v>
      </c>
      <c r="L153" s="16">
        <f>H153</f>
        <v>46250</v>
      </c>
      <c r="M153" s="5">
        <v>0</v>
      </c>
      <c r="N153" s="18"/>
      <c r="O153" s="6"/>
    </row>
    <row r="154" s="1" customFormat="1" customHeight="1" spans="1:15">
      <c r="A154" s="13" t="s">
        <v>24</v>
      </c>
      <c r="B154" s="13" t="s">
        <v>340</v>
      </c>
      <c r="C154" s="13" t="s">
        <v>116</v>
      </c>
      <c r="D154" s="14" t="s">
        <v>341</v>
      </c>
      <c r="E154" s="13" t="s">
        <v>342</v>
      </c>
      <c r="F154" s="15">
        <v>46129</v>
      </c>
      <c r="G154" s="15">
        <v>46159</v>
      </c>
      <c r="H154" s="16">
        <v>1050</v>
      </c>
      <c r="I154" s="13">
        <v>14</v>
      </c>
      <c r="J154" s="16">
        <f>H154</f>
        <v>1050</v>
      </c>
      <c r="K154" s="17"/>
      <c r="L154" s="16"/>
      <c r="M154" s="5">
        <v>1050</v>
      </c>
      <c r="N154" s="18"/>
      <c r="O154" s="6"/>
    </row>
    <row r="155" s="1" customFormat="1" customHeight="1" spans="1:15">
      <c r="A155" s="13" t="s">
        <v>24</v>
      </c>
      <c r="B155" s="13" t="s">
        <v>340</v>
      </c>
      <c r="C155" s="13" t="s">
        <v>116</v>
      </c>
      <c r="D155" s="14" t="s">
        <v>895</v>
      </c>
      <c r="E155" s="13" t="s">
        <v>896</v>
      </c>
      <c r="F155" s="15">
        <v>46169</v>
      </c>
      <c r="G155" s="15">
        <v>46199</v>
      </c>
      <c r="H155" s="16">
        <v>1750</v>
      </c>
      <c r="I155" s="13"/>
      <c r="J155" s="16"/>
      <c r="K155" s="17">
        <v>26</v>
      </c>
      <c r="L155" s="16">
        <f>H155</f>
        <v>1750</v>
      </c>
      <c r="M155" s="5">
        <v>1750</v>
      </c>
      <c r="N155" s="18"/>
      <c r="O155" s="6"/>
    </row>
    <row r="156" s="1" customFormat="1" customHeight="1" spans="1:15">
      <c r="A156" s="13" t="s">
        <v>24</v>
      </c>
      <c r="B156" s="13" t="s">
        <v>340</v>
      </c>
      <c r="C156" s="13" t="s">
        <v>115</v>
      </c>
      <c r="D156" s="14" t="s">
        <v>343</v>
      </c>
      <c r="E156" s="13" t="s">
        <v>344</v>
      </c>
      <c r="F156" s="15">
        <v>46121</v>
      </c>
      <c r="G156" s="15">
        <v>46151</v>
      </c>
      <c r="H156" s="16">
        <v>12500</v>
      </c>
      <c r="I156" s="13">
        <v>22</v>
      </c>
      <c r="J156" s="16">
        <f>H156</f>
        <v>12500</v>
      </c>
      <c r="K156" s="17"/>
      <c r="L156" s="16"/>
      <c r="M156" s="5">
        <v>12500</v>
      </c>
      <c r="N156" s="18"/>
      <c r="O156" s="6"/>
    </row>
    <row r="157" s="1" customFormat="1" customHeight="1" spans="1:15">
      <c r="A157" s="13" t="s">
        <v>24</v>
      </c>
      <c r="B157" s="13" t="s">
        <v>340</v>
      </c>
      <c r="C157" s="13" t="s">
        <v>115</v>
      </c>
      <c r="D157" s="14" t="s">
        <v>897</v>
      </c>
      <c r="E157" s="13" t="s">
        <v>898</v>
      </c>
      <c r="F157" s="15">
        <v>46160</v>
      </c>
      <c r="G157" s="15">
        <v>46190</v>
      </c>
      <c r="H157" s="16">
        <v>2700</v>
      </c>
      <c r="I157" s="13"/>
      <c r="J157" s="16"/>
      <c r="K157" s="17">
        <v>17</v>
      </c>
      <c r="L157" s="16">
        <f t="shared" ref="L157:L169" si="7">H157</f>
        <v>2700</v>
      </c>
      <c r="M157" s="5">
        <v>2700</v>
      </c>
      <c r="N157" s="18"/>
      <c r="O157" s="6"/>
    </row>
    <row r="158" s="1" customFormat="1" customHeight="1" spans="1:15">
      <c r="A158" s="13" t="s">
        <v>24</v>
      </c>
      <c r="B158" s="13" t="s">
        <v>340</v>
      </c>
      <c r="C158" s="13" t="s">
        <v>115</v>
      </c>
      <c r="D158" s="14" t="s">
        <v>899</v>
      </c>
      <c r="E158" s="13" t="s">
        <v>900</v>
      </c>
      <c r="F158" s="15">
        <v>46167</v>
      </c>
      <c r="G158" s="15">
        <v>46197</v>
      </c>
      <c r="H158" s="16">
        <v>12500</v>
      </c>
      <c r="I158" s="13"/>
      <c r="J158" s="16"/>
      <c r="K158" s="17">
        <v>24</v>
      </c>
      <c r="L158" s="16">
        <f t="shared" si="7"/>
        <v>12500</v>
      </c>
      <c r="M158" s="5">
        <v>0</v>
      </c>
      <c r="N158" s="18"/>
      <c r="O158" s="6"/>
    </row>
    <row r="159" s="1" customFormat="1" customHeight="1" spans="1:15">
      <c r="A159" s="13" t="s">
        <v>24</v>
      </c>
      <c r="B159" s="13" t="s">
        <v>340</v>
      </c>
      <c r="C159" s="13" t="s">
        <v>901</v>
      </c>
      <c r="D159" s="14" t="s">
        <v>902</v>
      </c>
      <c r="E159" s="13" t="s">
        <v>903</v>
      </c>
      <c r="F159" s="15">
        <v>46167</v>
      </c>
      <c r="G159" s="15">
        <v>46180</v>
      </c>
      <c r="H159" s="16">
        <v>2600</v>
      </c>
      <c r="I159" s="13"/>
      <c r="J159" s="16"/>
      <c r="K159" s="17">
        <v>7</v>
      </c>
      <c r="L159" s="16">
        <f t="shared" si="7"/>
        <v>2600</v>
      </c>
      <c r="M159" s="5">
        <v>2600</v>
      </c>
      <c r="N159" s="18"/>
      <c r="O159" s="6"/>
    </row>
    <row r="160" s="1" customFormat="1" customHeight="1" spans="1:15">
      <c r="A160" s="13" t="s">
        <v>24</v>
      </c>
      <c r="B160" s="13" t="s">
        <v>340</v>
      </c>
      <c r="C160" s="13" t="s">
        <v>904</v>
      </c>
      <c r="D160" s="14" t="s">
        <v>905</v>
      </c>
      <c r="E160" s="13" t="s">
        <v>906</v>
      </c>
      <c r="F160" s="15">
        <v>46154</v>
      </c>
      <c r="G160" s="15">
        <v>46184</v>
      </c>
      <c r="H160" s="16">
        <v>540</v>
      </c>
      <c r="I160" s="13"/>
      <c r="J160" s="16"/>
      <c r="K160" s="17">
        <v>11</v>
      </c>
      <c r="L160" s="16">
        <f t="shared" si="7"/>
        <v>540</v>
      </c>
      <c r="M160" s="5">
        <v>540</v>
      </c>
      <c r="N160" s="18"/>
      <c r="O160" s="6"/>
    </row>
    <row r="161" s="1" customFormat="1" customHeight="1" spans="1:15">
      <c r="A161" s="13" t="s">
        <v>24</v>
      </c>
      <c r="B161" s="13" t="s">
        <v>340</v>
      </c>
      <c r="C161" s="13" t="s">
        <v>907</v>
      </c>
      <c r="D161" s="14" t="s">
        <v>908</v>
      </c>
      <c r="E161" s="13" t="s">
        <v>909</v>
      </c>
      <c r="F161" s="15">
        <v>46086</v>
      </c>
      <c r="G161" s="15">
        <v>46179</v>
      </c>
      <c r="H161" s="16">
        <v>37500</v>
      </c>
      <c r="I161" s="13"/>
      <c r="J161" s="16"/>
      <c r="K161" s="17">
        <v>6</v>
      </c>
      <c r="L161" s="16">
        <f t="shared" si="7"/>
        <v>37500</v>
      </c>
      <c r="M161" s="5">
        <v>37500</v>
      </c>
      <c r="N161" s="18"/>
      <c r="O161" s="6"/>
    </row>
    <row r="162" s="1" customFormat="1" customHeight="1" spans="1:15">
      <c r="A162" s="13" t="s">
        <v>24</v>
      </c>
      <c r="B162" s="13" t="s">
        <v>340</v>
      </c>
      <c r="C162" s="13" t="s">
        <v>907</v>
      </c>
      <c r="D162" s="14" t="s">
        <v>910</v>
      </c>
      <c r="E162" s="13" t="s">
        <v>911</v>
      </c>
      <c r="F162" s="15">
        <v>46093</v>
      </c>
      <c r="G162" s="15">
        <v>46186</v>
      </c>
      <c r="H162" s="16">
        <v>9000</v>
      </c>
      <c r="I162" s="13"/>
      <c r="J162" s="16"/>
      <c r="K162" s="17">
        <v>13</v>
      </c>
      <c r="L162" s="16">
        <f t="shared" si="7"/>
        <v>9000</v>
      </c>
      <c r="M162" s="5">
        <v>9000</v>
      </c>
      <c r="N162" s="18"/>
      <c r="O162" s="6"/>
    </row>
    <row r="163" s="1" customFormat="1" customHeight="1" spans="1:15">
      <c r="A163" s="13" t="s">
        <v>24</v>
      </c>
      <c r="B163" s="13" t="s">
        <v>340</v>
      </c>
      <c r="C163" s="13" t="s">
        <v>907</v>
      </c>
      <c r="D163" s="14" t="s">
        <v>912</v>
      </c>
      <c r="E163" s="13" t="s">
        <v>913</v>
      </c>
      <c r="F163" s="15">
        <v>46099</v>
      </c>
      <c r="G163" s="15">
        <v>46192</v>
      </c>
      <c r="H163" s="16">
        <v>60000</v>
      </c>
      <c r="I163" s="13"/>
      <c r="J163" s="16"/>
      <c r="K163" s="17">
        <v>19</v>
      </c>
      <c r="L163" s="16">
        <f t="shared" si="7"/>
        <v>60000</v>
      </c>
      <c r="M163" s="5">
        <v>60000</v>
      </c>
      <c r="N163" s="18"/>
      <c r="O163" s="6"/>
    </row>
    <row r="164" s="1" customFormat="1" customHeight="1" spans="1:15">
      <c r="A164" s="13" t="s">
        <v>24</v>
      </c>
      <c r="B164" s="13" t="s">
        <v>340</v>
      </c>
      <c r="C164" s="13" t="s">
        <v>907</v>
      </c>
      <c r="D164" s="14" t="s">
        <v>914</v>
      </c>
      <c r="E164" s="13" t="s">
        <v>915</v>
      </c>
      <c r="F164" s="15">
        <v>46119</v>
      </c>
      <c r="G164" s="15">
        <v>46212</v>
      </c>
      <c r="H164" s="16">
        <v>52500</v>
      </c>
      <c r="I164" s="13"/>
      <c r="J164" s="16"/>
      <c r="K164" s="17">
        <v>39</v>
      </c>
      <c r="L164" s="16">
        <f t="shared" si="7"/>
        <v>52500</v>
      </c>
      <c r="M164" s="5">
        <v>0</v>
      </c>
      <c r="N164" s="18"/>
      <c r="O164" s="6"/>
    </row>
    <row r="165" s="1" customFormat="1" customHeight="1" spans="1:15">
      <c r="A165" s="13" t="s">
        <v>24</v>
      </c>
      <c r="B165" s="13" t="s">
        <v>340</v>
      </c>
      <c r="C165" s="13" t="s">
        <v>907</v>
      </c>
      <c r="D165" s="14" t="s">
        <v>916</v>
      </c>
      <c r="E165" s="13" t="s">
        <v>917</v>
      </c>
      <c r="F165" s="15">
        <v>46128</v>
      </c>
      <c r="G165" s="15">
        <v>46221</v>
      </c>
      <c r="H165" s="16">
        <v>54000</v>
      </c>
      <c r="I165" s="13"/>
      <c r="J165" s="16"/>
      <c r="K165" s="17">
        <v>48</v>
      </c>
      <c r="L165" s="16">
        <f t="shared" si="7"/>
        <v>54000</v>
      </c>
      <c r="M165" s="5">
        <v>0</v>
      </c>
      <c r="N165" s="18"/>
      <c r="O165" s="6"/>
    </row>
    <row r="166" s="1" customFormat="1" customHeight="1" spans="1:15">
      <c r="A166" s="13" t="s">
        <v>24</v>
      </c>
      <c r="B166" s="13" t="s">
        <v>340</v>
      </c>
      <c r="C166" s="13" t="s">
        <v>907</v>
      </c>
      <c r="D166" s="14" t="s">
        <v>918</v>
      </c>
      <c r="E166" s="13" t="s">
        <v>919</v>
      </c>
      <c r="F166" s="15">
        <v>46142</v>
      </c>
      <c r="G166" s="15">
        <v>46235</v>
      </c>
      <c r="H166" s="16">
        <v>30000</v>
      </c>
      <c r="I166" s="13"/>
      <c r="J166" s="16"/>
      <c r="K166" s="17">
        <v>62</v>
      </c>
      <c r="L166" s="16">
        <f t="shared" si="7"/>
        <v>30000</v>
      </c>
      <c r="M166" s="5">
        <v>0</v>
      </c>
      <c r="N166" s="18"/>
      <c r="O166" s="6"/>
    </row>
    <row r="167" s="1" customFormat="1" customHeight="1" spans="1:15">
      <c r="A167" s="13" t="s">
        <v>24</v>
      </c>
      <c r="B167" s="13" t="s">
        <v>340</v>
      </c>
      <c r="C167" s="13" t="s">
        <v>907</v>
      </c>
      <c r="D167" s="14" t="s">
        <v>920</v>
      </c>
      <c r="E167" s="13" t="s">
        <v>921</v>
      </c>
      <c r="F167" s="15">
        <v>46156</v>
      </c>
      <c r="G167" s="15">
        <v>46249</v>
      </c>
      <c r="H167" s="16">
        <v>9000</v>
      </c>
      <c r="I167" s="13"/>
      <c r="J167" s="16"/>
      <c r="K167" s="17">
        <v>76</v>
      </c>
      <c r="L167" s="16">
        <f t="shared" si="7"/>
        <v>9000</v>
      </c>
      <c r="M167" s="5">
        <v>0</v>
      </c>
      <c r="N167" s="18"/>
      <c r="O167" s="6"/>
    </row>
    <row r="168" s="1" customFormat="1" customHeight="1" spans="1:15">
      <c r="A168" s="13" t="s">
        <v>24</v>
      </c>
      <c r="B168" s="13" t="s">
        <v>340</v>
      </c>
      <c r="C168" s="13" t="s">
        <v>907</v>
      </c>
      <c r="D168" s="14" t="s">
        <v>922</v>
      </c>
      <c r="E168" s="13" t="s">
        <v>923</v>
      </c>
      <c r="F168" s="15">
        <v>46157</v>
      </c>
      <c r="G168" s="15">
        <v>46250</v>
      </c>
      <c r="H168" s="16">
        <v>60000</v>
      </c>
      <c r="I168" s="13"/>
      <c r="J168" s="16"/>
      <c r="K168" s="17">
        <v>77</v>
      </c>
      <c r="L168" s="16">
        <f t="shared" si="7"/>
        <v>60000</v>
      </c>
      <c r="M168" s="5">
        <v>0</v>
      </c>
      <c r="N168" s="18"/>
      <c r="O168" s="6"/>
    </row>
    <row r="169" s="1" customFormat="1" customHeight="1" spans="1:15">
      <c r="A169" s="13" t="s">
        <v>24</v>
      </c>
      <c r="B169" s="13" t="s">
        <v>340</v>
      </c>
      <c r="C169" s="13" t="s">
        <v>907</v>
      </c>
      <c r="D169" s="14" t="s">
        <v>924</v>
      </c>
      <c r="E169" s="13" t="s">
        <v>925</v>
      </c>
      <c r="F169" s="15">
        <v>46169</v>
      </c>
      <c r="G169" s="15">
        <v>46262</v>
      </c>
      <c r="H169" s="16">
        <v>57000</v>
      </c>
      <c r="I169" s="13"/>
      <c r="J169" s="16"/>
      <c r="K169" s="17">
        <v>89</v>
      </c>
      <c r="L169" s="16">
        <f t="shared" si="7"/>
        <v>57000</v>
      </c>
      <c r="M169" s="5">
        <v>0</v>
      </c>
      <c r="N169" s="18"/>
      <c r="O169" s="6"/>
    </row>
    <row r="170" s="1" customFormat="1" customHeight="1" spans="1:15">
      <c r="A170" s="13" t="s">
        <v>24</v>
      </c>
      <c r="B170" s="13" t="s">
        <v>340</v>
      </c>
      <c r="C170" s="13" t="s">
        <v>92</v>
      </c>
      <c r="D170" s="14" t="s">
        <v>345</v>
      </c>
      <c r="E170" s="13" t="s">
        <v>346</v>
      </c>
      <c r="F170" s="15">
        <v>46114</v>
      </c>
      <c r="G170" s="15">
        <v>46144</v>
      </c>
      <c r="H170" s="16">
        <v>200</v>
      </c>
      <c r="I170" s="13">
        <v>29</v>
      </c>
      <c r="J170" s="16">
        <f>H170</f>
        <v>200</v>
      </c>
      <c r="K170" s="17"/>
      <c r="L170" s="16"/>
      <c r="M170" s="5">
        <v>200</v>
      </c>
      <c r="N170" s="18"/>
      <c r="O170" s="6"/>
    </row>
    <row r="171" s="1" customFormat="1" customHeight="1" spans="1:15">
      <c r="A171" s="13" t="s">
        <v>24</v>
      </c>
      <c r="B171" s="13" t="s">
        <v>340</v>
      </c>
      <c r="C171" s="13" t="s">
        <v>926</v>
      </c>
      <c r="D171" s="14" t="s">
        <v>927</v>
      </c>
      <c r="E171" s="13" t="s">
        <v>928</v>
      </c>
      <c r="F171" s="15">
        <v>46085</v>
      </c>
      <c r="G171" s="15">
        <v>46178</v>
      </c>
      <c r="H171" s="16">
        <v>65000</v>
      </c>
      <c r="I171" s="13"/>
      <c r="J171" s="16"/>
      <c r="K171" s="17">
        <v>5</v>
      </c>
      <c r="L171" s="16">
        <f>H171</f>
        <v>65000</v>
      </c>
      <c r="M171" s="5">
        <v>65000</v>
      </c>
      <c r="N171" s="18"/>
      <c r="O171" s="6"/>
    </row>
    <row r="172" s="1" customFormat="1" customHeight="1" spans="1:15">
      <c r="A172" s="13" t="s">
        <v>24</v>
      </c>
      <c r="B172" s="13" t="s">
        <v>340</v>
      </c>
      <c r="C172" s="13" t="s">
        <v>926</v>
      </c>
      <c r="D172" s="14" t="s">
        <v>929</v>
      </c>
      <c r="E172" s="13" t="s">
        <v>930</v>
      </c>
      <c r="F172" s="15">
        <v>46148</v>
      </c>
      <c r="G172" s="15">
        <v>46241</v>
      </c>
      <c r="H172" s="16">
        <v>100000</v>
      </c>
      <c r="I172" s="13"/>
      <c r="J172" s="16"/>
      <c r="K172" s="17">
        <v>68</v>
      </c>
      <c r="L172" s="16">
        <f>H172</f>
        <v>100000</v>
      </c>
      <c r="M172" s="5">
        <v>0</v>
      </c>
      <c r="N172" s="18"/>
      <c r="O172" s="6"/>
    </row>
    <row r="173" s="1" customFormat="1" customHeight="1" spans="1:15">
      <c r="A173" s="13" t="s">
        <v>24</v>
      </c>
      <c r="B173" s="13" t="s">
        <v>340</v>
      </c>
      <c r="C173" s="13" t="s">
        <v>91</v>
      </c>
      <c r="D173" s="14" t="s">
        <v>347</v>
      </c>
      <c r="E173" s="13" t="s">
        <v>348</v>
      </c>
      <c r="F173" s="15">
        <v>46125</v>
      </c>
      <c r="G173" s="15">
        <v>46155</v>
      </c>
      <c r="H173" s="16">
        <v>750</v>
      </c>
      <c r="I173" s="13">
        <v>18</v>
      </c>
      <c r="J173" s="16">
        <f>H173</f>
        <v>750</v>
      </c>
      <c r="K173" s="17"/>
      <c r="L173" s="16"/>
      <c r="M173" s="5">
        <v>750</v>
      </c>
      <c r="N173" s="18"/>
      <c r="O173" s="6"/>
    </row>
    <row r="174" s="1" customFormat="1" customHeight="1" spans="1:15">
      <c r="A174" s="13" t="s">
        <v>24</v>
      </c>
      <c r="B174" s="13" t="s">
        <v>340</v>
      </c>
      <c r="C174" s="13" t="s">
        <v>91</v>
      </c>
      <c r="D174" s="14" t="s">
        <v>349</v>
      </c>
      <c r="E174" s="13" t="s">
        <v>350</v>
      </c>
      <c r="F174" s="15">
        <v>46135</v>
      </c>
      <c r="G174" s="15">
        <v>46165</v>
      </c>
      <c r="H174" s="16">
        <v>1600</v>
      </c>
      <c r="I174" s="13">
        <v>8</v>
      </c>
      <c r="J174" s="16">
        <f>H174</f>
        <v>1600</v>
      </c>
      <c r="K174" s="17"/>
      <c r="L174" s="16"/>
      <c r="M174" s="5">
        <v>1600</v>
      </c>
      <c r="N174" s="18"/>
      <c r="O174" s="6"/>
    </row>
    <row r="175" s="1" customFormat="1" customHeight="1" spans="1:15">
      <c r="A175" s="13" t="s">
        <v>24</v>
      </c>
      <c r="B175" s="13" t="s">
        <v>340</v>
      </c>
      <c r="C175" s="13" t="s">
        <v>91</v>
      </c>
      <c r="D175" s="14" t="s">
        <v>351</v>
      </c>
      <c r="E175" s="13" t="s">
        <v>352</v>
      </c>
      <c r="F175" s="15">
        <v>46140</v>
      </c>
      <c r="G175" s="15">
        <v>46170</v>
      </c>
      <c r="H175" s="16">
        <v>3200</v>
      </c>
      <c r="I175" s="13">
        <v>3</v>
      </c>
      <c r="J175" s="16">
        <f>H175</f>
        <v>3200</v>
      </c>
      <c r="K175" s="17"/>
      <c r="L175" s="16"/>
      <c r="M175" s="5">
        <v>3200</v>
      </c>
      <c r="N175" s="18"/>
      <c r="O175" s="6"/>
    </row>
    <row r="176" s="1" customFormat="1" customHeight="1" spans="1:15">
      <c r="A176" s="13" t="s">
        <v>24</v>
      </c>
      <c r="B176" s="13" t="s">
        <v>340</v>
      </c>
      <c r="C176" s="13" t="s">
        <v>91</v>
      </c>
      <c r="D176" s="14" t="s">
        <v>353</v>
      </c>
      <c r="E176" s="13" t="s">
        <v>354</v>
      </c>
      <c r="F176" s="15">
        <v>46141</v>
      </c>
      <c r="G176" s="15">
        <v>46171</v>
      </c>
      <c r="H176" s="16">
        <v>1870</v>
      </c>
      <c r="I176" s="13">
        <v>2</v>
      </c>
      <c r="J176" s="16">
        <f>H176</f>
        <v>1870</v>
      </c>
      <c r="K176" s="17"/>
      <c r="L176" s="16"/>
      <c r="M176" s="5">
        <v>1870</v>
      </c>
      <c r="N176" s="18"/>
      <c r="O176" s="6"/>
    </row>
    <row r="177" s="1" customFormat="1" customHeight="1" spans="1:15">
      <c r="A177" s="13" t="s">
        <v>24</v>
      </c>
      <c r="B177" s="13" t="s">
        <v>340</v>
      </c>
      <c r="C177" s="13" t="s">
        <v>91</v>
      </c>
      <c r="D177" s="14" t="s">
        <v>931</v>
      </c>
      <c r="E177" s="13" t="s">
        <v>932</v>
      </c>
      <c r="F177" s="15">
        <v>46157</v>
      </c>
      <c r="G177" s="15">
        <v>46187</v>
      </c>
      <c r="H177" s="16">
        <v>3200</v>
      </c>
      <c r="I177" s="13"/>
      <c r="J177" s="16"/>
      <c r="K177" s="17">
        <v>14</v>
      </c>
      <c r="L177" s="16">
        <f>H177</f>
        <v>3200</v>
      </c>
      <c r="M177" s="5">
        <v>0</v>
      </c>
      <c r="N177" s="18"/>
      <c r="O177" s="6"/>
    </row>
    <row r="178" s="1" customFormat="1" customHeight="1" spans="1:15">
      <c r="A178" s="13" t="s">
        <v>24</v>
      </c>
      <c r="B178" s="13" t="s">
        <v>340</v>
      </c>
      <c r="C178" s="13" t="s">
        <v>91</v>
      </c>
      <c r="D178" s="14" t="s">
        <v>933</v>
      </c>
      <c r="E178" s="13" t="s">
        <v>934</v>
      </c>
      <c r="F178" s="15">
        <v>46162</v>
      </c>
      <c r="G178" s="15">
        <v>46192</v>
      </c>
      <c r="H178" s="16">
        <v>1500</v>
      </c>
      <c r="I178" s="13"/>
      <c r="J178" s="16"/>
      <c r="K178" s="17">
        <v>19</v>
      </c>
      <c r="L178" s="16">
        <f>H178</f>
        <v>1500</v>
      </c>
      <c r="M178" s="5">
        <v>0</v>
      </c>
      <c r="N178" s="18"/>
      <c r="O178" s="6"/>
    </row>
    <row r="179" s="1" customFormat="1" customHeight="1" spans="1:15">
      <c r="A179" s="13" t="s">
        <v>24</v>
      </c>
      <c r="B179" s="13" t="s">
        <v>340</v>
      </c>
      <c r="C179" s="13" t="s">
        <v>91</v>
      </c>
      <c r="D179" s="14" t="s">
        <v>935</v>
      </c>
      <c r="E179" s="13" t="s">
        <v>936</v>
      </c>
      <c r="F179" s="15">
        <v>46164</v>
      </c>
      <c r="G179" s="15">
        <v>46194</v>
      </c>
      <c r="H179" s="16">
        <v>4800</v>
      </c>
      <c r="I179" s="13"/>
      <c r="J179" s="16"/>
      <c r="K179" s="17">
        <v>21</v>
      </c>
      <c r="L179" s="16">
        <f>H179</f>
        <v>4800</v>
      </c>
      <c r="M179" s="5">
        <v>0</v>
      </c>
      <c r="N179" s="18"/>
      <c r="O179" s="6"/>
    </row>
    <row r="180" s="1" customFormat="1" customHeight="1" spans="1:15">
      <c r="A180" s="13" t="s">
        <v>24</v>
      </c>
      <c r="B180" s="13" t="s">
        <v>340</v>
      </c>
      <c r="C180" s="13" t="s">
        <v>81</v>
      </c>
      <c r="D180" s="14" t="s">
        <v>355</v>
      </c>
      <c r="E180" s="13" t="s">
        <v>356</v>
      </c>
      <c r="F180" s="15">
        <v>46126</v>
      </c>
      <c r="G180" s="15">
        <v>46156</v>
      </c>
      <c r="H180" s="16">
        <v>11000</v>
      </c>
      <c r="I180" s="13">
        <v>17</v>
      </c>
      <c r="J180" s="16">
        <f>H180</f>
        <v>11000</v>
      </c>
      <c r="K180" s="17"/>
      <c r="L180" s="16"/>
      <c r="M180" s="5">
        <v>11000</v>
      </c>
      <c r="N180" s="18"/>
      <c r="O180" s="6"/>
    </row>
    <row r="181" s="1" customFormat="1" customHeight="1" spans="1:15">
      <c r="A181" s="13" t="s">
        <v>24</v>
      </c>
      <c r="B181" s="13" t="s">
        <v>340</v>
      </c>
      <c r="C181" s="13" t="s">
        <v>937</v>
      </c>
      <c r="D181" s="14" t="s">
        <v>938</v>
      </c>
      <c r="E181" s="13" t="s">
        <v>939</v>
      </c>
      <c r="F181" s="15">
        <v>46151</v>
      </c>
      <c r="G181" s="15">
        <v>46244</v>
      </c>
      <c r="H181" s="16">
        <v>4000</v>
      </c>
      <c r="I181" s="13"/>
      <c r="J181" s="16"/>
      <c r="K181" s="17">
        <v>71</v>
      </c>
      <c r="L181" s="16">
        <f>H181</f>
        <v>4000</v>
      </c>
      <c r="M181" s="5">
        <v>0</v>
      </c>
      <c r="N181" s="18"/>
      <c r="O181" s="6"/>
    </row>
    <row r="182" s="1" customFormat="1" customHeight="1" spans="1:15">
      <c r="A182" s="13" t="s">
        <v>24</v>
      </c>
      <c r="B182" s="13" t="s">
        <v>340</v>
      </c>
      <c r="C182" s="13" t="s">
        <v>940</v>
      </c>
      <c r="D182" s="14" t="s">
        <v>941</v>
      </c>
      <c r="E182" s="13" t="s">
        <v>942</v>
      </c>
      <c r="F182" s="15">
        <v>46161</v>
      </c>
      <c r="G182" s="15">
        <v>46191</v>
      </c>
      <c r="H182" s="16">
        <v>800</v>
      </c>
      <c r="I182" s="13"/>
      <c r="J182" s="16"/>
      <c r="K182" s="17">
        <v>18</v>
      </c>
      <c r="L182" s="16">
        <f>H182</f>
        <v>800</v>
      </c>
      <c r="M182" s="5">
        <v>0</v>
      </c>
      <c r="N182" s="18"/>
      <c r="O182" s="6"/>
    </row>
    <row r="183" s="1" customFormat="1" customHeight="1" spans="1:15">
      <c r="A183" s="13" t="s">
        <v>24</v>
      </c>
      <c r="B183" s="13" t="s">
        <v>340</v>
      </c>
      <c r="C183" s="13" t="s">
        <v>943</v>
      </c>
      <c r="D183" s="14" t="s">
        <v>944</v>
      </c>
      <c r="E183" s="13" t="s">
        <v>945</v>
      </c>
      <c r="F183" s="15">
        <v>44973</v>
      </c>
      <c r="G183" s="15">
        <v>45003</v>
      </c>
      <c r="H183" s="16">
        <v>3950</v>
      </c>
      <c r="I183" s="13">
        <v>1170</v>
      </c>
      <c r="J183" s="16">
        <f>H183</f>
        <v>3950</v>
      </c>
      <c r="K183" s="17"/>
      <c r="L183" s="16"/>
      <c r="M183" s="5">
        <v>0</v>
      </c>
      <c r="N183" s="18"/>
      <c r="O183" s="6"/>
    </row>
    <row r="184" s="1" customFormat="1" customHeight="1" spans="1:15">
      <c r="A184" s="13" t="s">
        <v>24</v>
      </c>
      <c r="B184" s="13" t="s">
        <v>340</v>
      </c>
      <c r="C184" s="13" t="s">
        <v>34</v>
      </c>
      <c r="D184" s="14" t="s">
        <v>357</v>
      </c>
      <c r="E184" s="13" t="s">
        <v>358</v>
      </c>
      <c r="F184" s="15">
        <v>46035</v>
      </c>
      <c r="G184" s="15">
        <v>46128</v>
      </c>
      <c r="H184" s="16">
        <v>200</v>
      </c>
      <c r="I184" s="13">
        <v>45</v>
      </c>
      <c r="J184" s="16">
        <f>H184</f>
        <v>200</v>
      </c>
      <c r="K184" s="17"/>
      <c r="L184" s="16"/>
      <c r="M184" s="5">
        <v>200</v>
      </c>
      <c r="N184" s="18"/>
      <c r="O184" s="6"/>
    </row>
    <row r="185" s="1" customFormat="1" customHeight="1" spans="1:15">
      <c r="A185" s="13" t="s">
        <v>24</v>
      </c>
      <c r="B185" s="13" t="s">
        <v>340</v>
      </c>
      <c r="C185" s="13" t="s">
        <v>34</v>
      </c>
      <c r="D185" s="14" t="s">
        <v>359</v>
      </c>
      <c r="E185" s="13" t="s">
        <v>360</v>
      </c>
      <c r="F185" s="15">
        <v>46057</v>
      </c>
      <c r="G185" s="15">
        <v>46150</v>
      </c>
      <c r="H185" s="16">
        <v>95285</v>
      </c>
      <c r="I185" s="13">
        <v>23</v>
      </c>
      <c r="J185" s="16">
        <f>H185</f>
        <v>95285</v>
      </c>
      <c r="K185" s="17"/>
      <c r="L185" s="16"/>
      <c r="M185" s="5">
        <v>35285</v>
      </c>
      <c r="N185" s="18"/>
      <c r="O185" s="6"/>
    </row>
    <row r="186" s="1" customFormat="1" customHeight="1" spans="1:15">
      <c r="A186" s="13" t="s">
        <v>24</v>
      </c>
      <c r="B186" s="13" t="s">
        <v>340</v>
      </c>
      <c r="C186" s="13" t="s">
        <v>34</v>
      </c>
      <c r="D186" s="14" t="s">
        <v>946</v>
      </c>
      <c r="E186" s="13" t="s">
        <v>947</v>
      </c>
      <c r="F186" s="15">
        <v>46083</v>
      </c>
      <c r="G186" s="15">
        <v>46176</v>
      </c>
      <c r="H186" s="16">
        <v>11475</v>
      </c>
      <c r="I186" s="13"/>
      <c r="J186" s="16"/>
      <c r="K186" s="17">
        <v>3</v>
      </c>
      <c r="L186" s="16">
        <f t="shared" ref="L186:L192" si="8">H186</f>
        <v>11475</v>
      </c>
      <c r="M186" s="5">
        <v>0</v>
      </c>
      <c r="N186" s="18"/>
      <c r="O186" s="6"/>
    </row>
    <row r="187" s="1" customFormat="1" customHeight="1" spans="1:15">
      <c r="A187" s="13" t="s">
        <v>24</v>
      </c>
      <c r="B187" s="13" t="s">
        <v>340</v>
      </c>
      <c r="C187" s="13" t="s">
        <v>34</v>
      </c>
      <c r="D187" s="14" t="s">
        <v>948</v>
      </c>
      <c r="E187" s="13" t="s">
        <v>949</v>
      </c>
      <c r="F187" s="15">
        <v>46098</v>
      </c>
      <c r="G187" s="15">
        <v>46191</v>
      </c>
      <c r="H187" s="16">
        <v>550</v>
      </c>
      <c r="I187" s="13"/>
      <c r="J187" s="16"/>
      <c r="K187" s="17">
        <v>18</v>
      </c>
      <c r="L187" s="16">
        <f t="shared" si="8"/>
        <v>550</v>
      </c>
      <c r="M187" s="5">
        <v>0</v>
      </c>
      <c r="N187" s="18"/>
      <c r="O187" s="6"/>
    </row>
    <row r="188" s="1" customFormat="1" customHeight="1" spans="1:15">
      <c r="A188" s="13" t="s">
        <v>24</v>
      </c>
      <c r="B188" s="13" t="s">
        <v>340</v>
      </c>
      <c r="C188" s="13" t="s">
        <v>34</v>
      </c>
      <c r="D188" s="14" t="s">
        <v>950</v>
      </c>
      <c r="E188" s="13" t="s">
        <v>951</v>
      </c>
      <c r="F188" s="15">
        <v>46106</v>
      </c>
      <c r="G188" s="15">
        <v>46199</v>
      </c>
      <c r="H188" s="16">
        <v>57120</v>
      </c>
      <c r="I188" s="13"/>
      <c r="J188" s="16"/>
      <c r="K188" s="17">
        <v>26</v>
      </c>
      <c r="L188" s="16">
        <f t="shared" si="8"/>
        <v>57120</v>
      </c>
      <c r="M188" s="5">
        <v>0</v>
      </c>
      <c r="N188" s="18"/>
      <c r="O188" s="6"/>
    </row>
    <row r="189" s="1" customFormat="1" customHeight="1" spans="1:15">
      <c r="A189" s="13" t="s">
        <v>24</v>
      </c>
      <c r="B189" s="13" t="s">
        <v>340</v>
      </c>
      <c r="C189" s="13" t="s">
        <v>34</v>
      </c>
      <c r="D189" s="14" t="s">
        <v>952</v>
      </c>
      <c r="E189" s="13" t="s">
        <v>953</v>
      </c>
      <c r="F189" s="15">
        <v>46106</v>
      </c>
      <c r="G189" s="15">
        <v>46199</v>
      </c>
      <c r="H189" s="16">
        <v>300</v>
      </c>
      <c r="I189" s="13"/>
      <c r="J189" s="16"/>
      <c r="K189" s="17">
        <v>26</v>
      </c>
      <c r="L189" s="16">
        <f t="shared" si="8"/>
        <v>300</v>
      </c>
      <c r="M189" s="5">
        <v>0</v>
      </c>
      <c r="N189" s="18"/>
      <c r="O189" s="6"/>
    </row>
    <row r="190" s="1" customFormat="1" customHeight="1" spans="1:15">
      <c r="A190" s="13" t="s">
        <v>24</v>
      </c>
      <c r="B190" s="13" t="s">
        <v>340</v>
      </c>
      <c r="C190" s="13" t="s">
        <v>34</v>
      </c>
      <c r="D190" s="14" t="s">
        <v>954</v>
      </c>
      <c r="E190" s="13" t="s">
        <v>955</v>
      </c>
      <c r="F190" s="15">
        <v>46125</v>
      </c>
      <c r="G190" s="15">
        <v>46218</v>
      </c>
      <c r="H190" s="16">
        <v>300</v>
      </c>
      <c r="I190" s="13"/>
      <c r="J190" s="16"/>
      <c r="K190" s="17">
        <v>45</v>
      </c>
      <c r="L190" s="16">
        <f t="shared" si="8"/>
        <v>300</v>
      </c>
      <c r="M190" s="5">
        <v>0</v>
      </c>
      <c r="N190" s="18"/>
      <c r="O190" s="6"/>
    </row>
    <row r="191" s="1" customFormat="1" customHeight="1" spans="1:15">
      <c r="A191" s="13" t="s">
        <v>24</v>
      </c>
      <c r="B191" s="13" t="s">
        <v>340</v>
      </c>
      <c r="C191" s="13" t="s">
        <v>34</v>
      </c>
      <c r="D191" s="14" t="s">
        <v>956</v>
      </c>
      <c r="E191" s="13" t="s">
        <v>957</v>
      </c>
      <c r="F191" s="15">
        <v>46132</v>
      </c>
      <c r="G191" s="15">
        <v>46225</v>
      </c>
      <c r="H191" s="16">
        <v>12920</v>
      </c>
      <c r="I191" s="13"/>
      <c r="J191" s="16"/>
      <c r="K191" s="17">
        <v>52</v>
      </c>
      <c r="L191" s="16">
        <f t="shared" si="8"/>
        <v>12920</v>
      </c>
      <c r="M191" s="5">
        <v>0</v>
      </c>
      <c r="N191" s="18"/>
      <c r="O191" s="6"/>
    </row>
    <row r="192" s="1" customFormat="1" customHeight="1" spans="1:15">
      <c r="A192" s="13" t="s">
        <v>24</v>
      </c>
      <c r="B192" s="13" t="s">
        <v>340</v>
      </c>
      <c r="C192" s="13" t="s">
        <v>34</v>
      </c>
      <c r="D192" s="14" t="s">
        <v>958</v>
      </c>
      <c r="E192" s="13" t="s">
        <v>959</v>
      </c>
      <c r="F192" s="15">
        <v>46135</v>
      </c>
      <c r="G192" s="15">
        <v>46228</v>
      </c>
      <c r="H192" s="16">
        <v>110215</v>
      </c>
      <c r="I192" s="13"/>
      <c r="J192" s="16"/>
      <c r="K192" s="17">
        <v>55</v>
      </c>
      <c r="L192" s="16">
        <f t="shared" si="8"/>
        <v>110215</v>
      </c>
      <c r="M192" s="5">
        <v>0</v>
      </c>
      <c r="N192" s="18"/>
      <c r="O192" s="6"/>
    </row>
    <row r="193" s="1" customFormat="1" customHeight="1" spans="1:15">
      <c r="A193" s="13" t="s">
        <v>24</v>
      </c>
      <c r="B193" s="13" t="s">
        <v>340</v>
      </c>
      <c r="C193" s="13" t="s">
        <v>79</v>
      </c>
      <c r="D193" s="14" t="s">
        <v>361</v>
      </c>
      <c r="E193" s="13" t="s">
        <v>362</v>
      </c>
      <c r="F193" s="15">
        <v>46125</v>
      </c>
      <c r="G193" s="15">
        <v>46155</v>
      </c>
      <c r="H193" s="16">
        <v>1872</v>
      </c>
      <c r="I193" s="13">
        <v>18</v>
      </c>
      <c r="J193" s="16">
        <f>H193</f>
        <v>1872</v>
      </c>
      <c r="K193" s="17"/>
      <c r="L193" s="16"/>
      <c r="M193" s="5">
        <v>1872</v>
      </c>
      <c r="N193" s="18"/>
      <c r="O193" s="6"/>
    </row>
    <row r="194" s="1" customFormat="1" customHeight="1" spans="1:15">
      <c r="A194" s="13" t="s">
        <v>24</v>
      </c>
      <c r="B194" s="13" t="s">
        <v>340</v>
      </c>
      <c r="C194" s="13" t="s">
        <v>79</v>
      </c>
      <c r="D194" s="14" t="s">
        <v>960</v>
      </c>
      <c r="E194" s="13" t="s">
        <v>961</v>
      </c>
      <c r="F194" s="15">
        <v>46154</v>
      </c>
      <c r="G194" s="15">
        <v>46184</v>
      </c>
      <c r="H194" s="16">
        <v>3900</v>
      </c>
      <c r="I194" s="13"/>
      <c r="J194" s="16"/>
      <c r="K194" s="17">
        <v>11</v>
      </c>
      <c r="L194" s="16">
        <f>H194</f>
        <v>3900</v>
      </c>
      <c r="M194" s="5">
        <v>3900</v>
      </c>
      <c r="N194" s="18"/>
      <c r="O194" s="6"/>
    </row>
    <row r="195" s="1" customFormat="1" customHeight="1" spans="1:15">
      <c r="A195" s="13" t="s">
        <v>24</v>
      </c>
      <c r="B195" s="13" t="s">
        <v>340</v>
      </c>
      <c r="C195" s="13" t="s">
        <v>79</v>
      </c>
      <c r="D195" s="14" t="s">
        <v>962</v>
      </c>
      <c r="E195" s="13" t="s">
        <v>963</v>
      </c>
      <c r="F195" s="15">
        <v>46154</v>
      </c>
      <c r="G195" s="15">
        <v>46184</v>
      </c>
      <c r="H195" s="16">
        <v>3900</v>
      </c>
      <c r="I195" s="13"/>
      <c r="J195" s="16"/>
      <c r="K195" s="17">
        <v>11</v>
      </c>
      <c r="L195" s="16">
        <f>H195</f>
        <v>3900</v>
      </c>
      <c r="M195" s="5">
        <v>0</v>
      </c>
      <c r="N195" s="18"/>
      <c r="O195" s="6"/>
    </row>
    <row r="196" s="1" customFormat="1" customHeight="1" spans="1:15">
      <c r="A196" s="13" t="s">
        <v>24</v>
      </c>
      <c r="B196" s="13" t="s">
        <v>340</v>
      </c>
      <c r="C196" s="13" t="s">
        <v>79</v>
      </c>
      <c r="D196" s="14" t="s">
        <v>964</v>
      </c>
      <c r="E196" s="13" t="s">
        <v>965</v>
      </c>
      <c r="F196" s="15">
        <v>46171</v>
      </c>
      <c r="G196" s="15">
        <v>46201</v>
      </c>
      <c r="H196" s="16">
        <v>7800</v>
      </c>
      <c r="I196" s="13"/>
      <c r="J196" s="16"/>
      <c r="K196" s="17">
        <v>28</v>
      </c>
      <c r="L196" s="16">
        <f>H196</f>
        <v>7800</v>
      </c>
      <c r="M196" s="5">
        <v>0</v>
      </c>
      <c r="N196" s="18"/>
      <c r="O196" s="6"/>
    </row>
    <row r="197" s="1" customFormat="1" customHeight="1" spans="1:15">
      <c r="A197" s="13" t="s">
        <v>24</v>
      </c>
      <c r="B197" s="13" t="s">
        <v>363</v>
      </c>
      <c r="C197" s="13" t="s">
        <v>109</v>
      </c>
      <c r="D197" s="14" t="s">
        <v>364</v>
      </c>
      <c r="E197" s="13" t="s">
        <v>365</v>
      </c>
      <c r="F197" s="15">
        <v>46055</v>
      </c>
      <c r="G197" s="15">
        <v>46085</v>
      </c>
      <c r="H197" s="16">
        <v>3536</v>
      </c>
      <c r="I197" s="13">
        <v>88</v>
      </c>
      <c r="J197" s="16">
        <f>H197</f>
        <v>3536</v>
      </c>
      <c r="K197" s="17"/>
      <c r="L197" s="16"/>
      <c r="M197" s="5">
        <v>3536</v>
      </c>
      <c r="N197" s="18"/>
      <c r="O197" s="6"/>
    </row>
    <row r="198" s="1" customFormat="1" customHeight="1" spans="1:15">
      <c r="A198" s="13" t="s">
        <v>24</v>
      </c>
      <c r="B198" s="13" t="s">
        <v>363</v>
      </c>
      <c r="C198" s="13" t="s">
        <v>966</v>
      </c>
      <c r="D198" s="14" t="s">
        <v>967</v>
      </c>
      <c r="E198" s="13" t="s">
        <v>968</v>
      </c>
      <c r="F198" s="15">
        <v>46148</v>
      </c>
      <c r="G198" s="15">
        <v>46178</v>
      </c>
      <c r="H198" s="16">
        <v>2012.16</v>
      </c>
      <c r="I198" s="13"/>
      <c r="J198" s="16"/>
      <c r="K198" s="17">
        <v>5</v>
      </c>
      <c r="L198" s="16">
        <f t="shared" ref="L198:L203" si="9">H198</f>
        <v>2012.16</v>
      </c>
      <c r="M198" s="5">
        <v>0</v>
      </c>
      <c r="N198" s="18"/>
      <c r="O198" s="6"/>
    </row>
    <row r="199" s="1" customFormat="1" customHeight="1" spans="1:15">
      <c r="A199" s="13" t="s">
        <v>24</v>
      </c>
      <c r="B199" s="13" t="s">
        <v>363</v>
      </c>
      <c r="C199" s="13" t="s">
        <v>969</v>
      </c>
      <c r="D199" s="14" t="s">
        <v>970</v>
      </c>
      <c r="E199" s="13" t="s">
        <v>971</v>
      </c>
      <c r="F199" s="15">
        <v>46107</v>
      </c>
      <c r="G199" s="15">
        <v>46200</v>
      </c>
      <c r="H199" s="16">
        <v>8500</v>
      </c>
      <c r="I199" s="13"/>
      <c r="J199" s="16"/>
      <c r="K199" s="17">
        <v>27</v>
      </c>
      <c r="L199" s="16">
        <f t="shared" si="9"/>
        <v>8500</v>
      </c>
      <c r="M199" s="5">
        <v>0</v>
      </c>
      <c r="N199" s="18"/>
      <c r="O199" s="6"/>
    </row>
    <row r="200" s="1" customFormat="1" customHeight="1" spans="1:15">
      <c r="A200" s="13" t="s">
        <v>24</v>
      </c>
      <c r="B200" s="13" t="s">
        <v>363</v>
      </c>
      <c r="C200" s="13" t="s">
        <v>969</v>
      </c>
      <c r="D200" s="14" t="s">
        <v>972</v>
      </c>
      <c r="E200" s="13" t="s">
        <v>973</v>
      </c>
      <c r="F200" s="15">
        <v>46128</v>
      </c>
      <c r="G200" s="15">
        <v>46221</v>
      </c>
      <c r="H200" s="16">
        <v>11900</v>
      </c>
      <c r="I200" s="13"/>
      <c r="J200" s="16"/>
      <c r="K200" s="17">
        <v>48</v>
      </c>
      <c r="L200" s="16">
        <f t="shared" si="9"/>
        <v>11900</v>
      </c>
      <c r="M200" s="5">
        <v>0</v>
      </c>
      <c r="N200" s="18"/>
      <c r="O200" s="6"/>
    </row>
    <row r="201" s="1" customFormat="1" customHeight="1" spans="1:15">
      <c r="A201" s="13" t="s">
        <v>24</v>
      </c>
      <c r="B201" s="13" t="s">
        <v>363</v>
      </c>
      <c r="C201" s="13" t="s">
        <v>969</v>
      </c>
      <c r="D201" s="14" t="s">
        <v>974</v>
      </c>
      <c r="E201" s="13" t="s">
        <v>975</v>
      </c>
      <c r="F201" s="15">
        <v>46162</v>
      </c>
      <c r="G201" s="15">
        <v>46255</v>
      </c>
      <c r="H201" s="16">
        <v>17000</v>
      </c>
      <c r="I201" s="13"/>
      <c r="J201" s="16"/>
      <c r="K201" s="17">
        <v>82</v>
      </c>
      <c r="L201" s="16">
        <f t="shared" si="9"/>
        <v>17000</v>
      </c>
      <c r="M201" s="5">
        <v>0</v>
      </c>
      <c r="N201" s="18"/>
      <c r="O201" s="6"/>
    </row>
    <row r="202" s="1" customFormat="1" customHeight="1" spans="1:15">
      <c r="A202" s="13" t="s">
        <v>24</v>
      </c>
      <c r="B202" s="13" t="s">
        <v>363</v>
      </c>
      <c r="C202" s="13" t="s">
        <v>976</v>
      </c>
      <c r="D202" s="14" t="s">
        <v>977</v>
      </c>
      <c r="E202" s="13" t="s">
        <v>978</v>
      </c>
      <c r="F202" s="15">
        <v>46153</v>
      </c>
      <c r="G202" s="15">
        <v>46183</v>
      </c>
      <c r="H202" s="16">
        <v>1699.2</v>
      </c>
      <c r="I202" s="13"/>
      <c r="J202" s="16"/>
      <c r="K202" s="17">
        <v>10</v>
      </c>
      <c r="L202" s="16">
        <f t="shared" si="9"/>
        <v>1699.2</v>
      </c>
      <c r="M202" s="5">
        <v>0</v>
      </c>
      <c r="N202" s="18"/>
      <c r="O202" s="6"/>
    </row>
    <row r="203" s="1" customFormat="1" customHeight="1" spans="1:15">
      <c r="A203" s="13" t="s">
        <v>24</v>
      </c>
      <c r="B203" s="13" t="s">
        <v>363</v>
      </c>
      <c r="C203" s="13" t="s">
        <v>976</v>
      </c>
      <c r="D203" s="14" t="s">
        <v>979</v>
      </c>
      <c r="E203" s="13" t="s">
        <v>980</v>
      </c>
      <c r="F203" s="15">
        <v>46168</v>
      </c>
      <c r="G203" s="15">
        <v>46198</v>
      </c>
      <c r="H203" s="16">
        <v>2179.2</v>
      </c>
      <c r="I203" s="13"/>
      <c r="J203" s="16"/>
      <c r="K203" s="17">
        <v>25</v>
      </c>
      <c r="L203" s="16">
        <f t="shared" si="9"/>
        <v>2179.2</v>
      </c>
      <c r="M203" s="5">
        <v>0</v>
      </c>
      <c r="N203" s="18"/>
      <c r="O203" s="6"/>
    </row>
    <row r="204" s="1" customFormat="1" customHeight="1" spans="1:15">
      <c r="A204" s="13" t="s">
        <v>24</v>
      </c>
      <c r="B204" s="13" t="s">
        <v>363</v>
      </c>
      <c r="C204" s="13" t="s">
        <v>68</v>
      </c>
      <c r="D204" s="14" t="s">
        <v>366</v>
      </c>
      <c r="E204" s="13" t="s">
        <v>367</v>
      </c>
      <c r="F204" s="15">
        <v>46129</v>
      </c>
      <c r="G204" s="15">
        <v>46142</v>
      </c>
      <c r="H204" s="16">
        <v>640</v>
      </c>
      <c r="I204" s="13">
        <v>31</v>
      </c>
      <c r="J204" s="16">
        <f>H204</f>
        <v>640</v>
      </c>
      <c r="K204" s="17"/>
      <c r="L204" s="16"/>
      <c r="M204" s="5">
        <v>0</v>
      </c>
      <c r="N204" s="18"/>
      <c r="O204" s="6"/>
    </row>
    <row r="205" s="1" customFormat="1" customHeight="1" spans="1:15">
      <c r="A205" s="13" t="s">
        <v>24</v>
      </c>
      <c r="B205" s="13" t="s">
        <v>363</v>
      </c>
      <c r="C205" s="13" t="s">
        <v>68</v>
      </c>
      <c r="D205" s="14" t="s">
        <v>368</v>
      </c>
      <c r="E205" s="13" t="s">
        <v>369</v>
      </c>
      <c r="F205" s="15">
        <v>46150</v>
      </c>
      <c r="G205" s="15">
        <v>46163</v>
      </c>
      <c r="H205" s="16">
        <v>1400</v>
      </c>
      <c r="I205" s="13">
        <v>10</v>
      </c>
      <c r="J205" s="16">
        <f>H205</f>
        <v>1400</v>
      </c>
      <c r="K205" s="17"/>
      <c r="L205" s="16"/>
      <c r="M205" s="5">
        <v>0</v>
      </c>
      <c r="N205" s="18"/>
      <c r="O205" s="6"/>
    </row>
    <row r="206" s="1" customFormat="1" customHeight="1" spans="1:15">
      <c r="A206" s="13" t="s">
        <v>24</v>
      </c>
      <c r="B206" s="13" t="s">
        <v>363</v>
      </c>
      <c r="C206" s="13" t="s">
        <v>68</v>
      </c>
      <c r="D206" s="14" t="s">
        <v>981</v>
      </c>
      <c r="E206" s="13" t="s">
        <v>982</v>
      </c>
      <c r="F206" s="15">
        <v>46167</v>
      </c>
      <c r="G206" s="15">
        <v>46180</v>
      </c>
      <c r="H206" s="16">
        <v>1440</v>
      </c>
      <c r="I206" s="13"/>
      <c r="J206" s="16"/>
      <c r="K206" s="17">
        <v>7</v>
      </c>
      <c r="L206" s="16">
        <f>H206</f>
        <v>1440</v>
      </c>
      <c r="M206" s="5">
        <v>0</v>
      </c>
      <c r="N206" s="18"/>
      <c r="O206" s="6"/>
    </row>
    <row r="207" s="1" customFormat="1" customHeight="1" spans="1:15">
      <c r="A207" s="13" t="s">
        <v>24</v>
      </c>
      <c r="B207" s="13" t="s">
        <v>363</v>
      </c>
      <c r="C207" s="13" t="s">
        <v>78</v>
      </c>
      <c r="D207" s="14" t="s">
        <v>370</v>
      </c>
      <c r="E207" s="13" t="s">
        <v>371</v>
      </c>
      <c r="F207" s="15">
        <v>46127</v>
      </c>
      <c r="G207" s="15">
        <v>46157</v>
      </c>
      <c r="H207" s="16">
        <v>8000</v>
      </c>
      <c r="I207" s="13">
        <v>16</v>
      </c>
      <c r="J207" s="16">
        <f t="shared" ref="J207:J214" si="10">H207</f>
        <v>8000</v>
      </c>
      <c r="K207" s="17"/>
      <c r="L207" s="16"/>
      <c r="M207" s="5">
        <v>8000</v>
      </c>
      <c r="N207" s="18"/>
      <c r="O207" s="6"/>
    </row>
    <row r="208" s="1" customFormat="1" customHeight="1" spans="1:15">
      <c r="A208" s="13" t="s">
        <v>24</v>
      </c>
      <c r="B208" s="13" t="s">
        <v>372</v>
      </c>
      <c r="C208" s="13" t="s">
        <v>110</v>
      </c>
      <c r="D208" s="14" t="s">
        <v>373</v>
      </c>
      <c r="E208" s="13" t="s">
        <v>374</v>
      </c>
      <c r="F208" s="15">
        <v>45928</v>
      </c>
      <c r="G208" s="15">
        <v>45958</v>
      </c>
      <c r="H208" s="16">
        <v>800</v>
      </c>
      <c r="I208" s="13">
        <v>215</v>
      </c>
      <c r="J208" s="16">
        <f t="shared" si="10"/>
        <v>800</v>
      </c>
      <c r="K208" s="17"/>
      <c r="L208" s="16"/>
      <c r="M208" s="5">
        <v>800</v>
      </c>
      <c r="N208" s="18"/>
      <c r="O208" s="6"/>
    </row>
    <row r="209" s="1" customFormat="1" customHeight="1" spans="1:15">
      <c r="A209" s="13" t="s">
        <v>24</v>
      </c>
      <c r="B209" s="13" t="s">
        <v>372</v>
      </c>
      <c r="C209" s="13" t="s">
        <v>110</v>
      </c>
      <c r="D209" s="14" t="s">
        <v>375</v>
      </c>
      <c r="E209" s="13" t="s">
        <v>376</v>
      </c>
      <c r="F209" s="15">
        <v>45947</v>
      </c>
      <c r="G209" s="15">
        <v>45977</v>
      </c>
      <c r="H209" s="16">
        <v>1140</v>
      </c>
      <c r="I209" s="13">
        <v>196</v>
      </c>
      <c r="J209" s="16">
        <f t="shared" si="10"/>
        <v>1140</v>
      </c>
      <c r="K209" s="17"/>
      <c r="L209" s="16"/>
      <c r="M209" s="5">
        <v>1140</v>
      </c>
      <c r="N209" s="18"/>
      <c r="O209" s="6"/>
    </row>
    <row r="210" s="1" customFormat="1" customHeight="1" spans="1:15">
      <c r="A210" s="13" t="s">
        <v>24</v>
      </c>
      <c r="B210" s="13" t="s">
        <v>372</v>
      </c>
      <c r="C210" s="13" t="s">
        <v>110</v>
      </c>
      <c r="D210" s="14" t="s">
        <v>377</v>
      </c>
      <c r="E210" s="13" t="s">
        <v>378</v>
      </c>
      <c r="F210" s="15">
        <v>45988</v>
      </c>
      <c r="G210" s="15">
        <v>46018</v>
      </c>
      <c r="H210" s="16">
        <v>1140</v>
      </c>
      <c r="I210" s="13">
        <v>155</v>
      </c>
      <c r="J210" s="16">
        <f t="shared" si="10"/>
        <v>1140</v>
      </c>
      <c r="K210" s="17"/>
      <c r="L210" s="16"/>
      <c r="M210" s="5">
        <v>1140</v>
      </c>
      <c r="N210" s="18"/>
      <c r="O210" s="6"/>
    </row>
    <row r="211" s="1" customFormat="1" customHeight="1" spans="1:15">
      <c r="A211" s="13" t="s">
        <v>24</v>
      </c>
      <c r="B211" s="13" t="s">
        <v>372</v>
      </c>
      <c r="C211" s="13" t="s">
        <v>110</v>
      </c>
      <c r="D211" s="14" t="s">
        <v>379</v>
      </c>
      <c r="E211" s="13" t="s">
        <v>380</v>
      </c>
      <c r="F211" s="15">
        <v>46014</v>
      </c>
      <c r="G211" s="15">
        <v>46044</v>
      </c>
      <c r="H211" s="16">
        <v>4560</v>
      </c>
      <c r="I211" s="13">
        <v>129</v>
      </c>
      <c r="J211" s="16">
        <f t="shared" si="10"/>
        <v>4560</v>
      </c>
      <c r="K211" s="17"/>
      <c r="L211" s="16"/>
      <c r="M211" s="5">
        <v>4560</v>
      </c>
      <c r="N211" s="18"/>
      <c r="O211" s="6"/>
    </row>
    <row r="212" s="1" customFormat="1" customHeight="1" spans="1:15">
      <c r="A212" s="13" t="s">
        <v>24</v>
      </c>
      <c r="B212" s="13" t="s">
        <v>372</v>
      </c>
      <c r="C212" s="13" t="s">
        <v>110</v>
      </c>
      <c r="D212" s="14" t="s">
        <v>381</v>
      </c>
      <c r="E212" s="13" t="s">
        <v>382</v>
      </c>
      <c r="F212" s="15">
        <v>46098</v>
      </c>
      <c r="G212" s="15">
        <v>46128</v>
      </c>
      <c r="H212" s="16">
        <v>456</v>
      </c>
      <c r="I212" s="13">
        <v>45</v>
      </c>
      <c r="J212" s="16">
        <f t="shared" si="10"/>
        <v>456</v>
      </c>
      <c r="K212" s="17"/>
      <c r="L212" s="16"/>
      <c r="M212" s="5">
        <v>456</v>
      </c>
      <c r="N212" s="18"/>
      <c r="O212" s="6"/>
    </row>
    <row r="213" s="1" customFormat="1" customHeight="1" spans="1:15">
      <c r="A213" s="13" t="s">
        <v>24</v>
      </c>
      <c r="B213" s="13" t="s">
        <v>372</v>
      </c>
      <c r="C213" s="13" t="s">
        <v>110</v>
      </c>
      <c r="D213" s="14" t="s">
        <v>383</v>
      </c>
      <c r="E213" s="13" t="s">
        <v>384</v>
      </c>
      <c r="F213" s="15">
        <v>46140</v>
      </c>
      <c r="G213" s="15">
        <v>46170</v>
      </c>
      <c r="H213" s="16">
        <v>1140</v>
      </c>
      <c r="I213" s="13">
        <v>3</v>
      </c>
      <c r="J213" s="16">
        <f t="shared" si="10"/>
        <v>1140</v>
      </c>
      <c r="K213" s="17"/>
      <c r="L213" s="16"/>
      <c r="M213" s="5">
        <v>1140</v>
      </c>
      <c r="N213" s="18"/>
      <c r="O213" s="6"/>
    </row>
    <row r="214" s="1" customFormat="1" customHeight="1" spans="1:15">
      <c r="A214" s="13" t="s">
        <v>24</v>
      </c>
      <c r="B214" s="13" t="s">
        <v>372</v>
      </c>
      <c r="C214" s="13" t="s">
        <v>59</v>
      </c>
      <c r="D214" s="14" t="s">
        <v>385</v>
      </c>
      <c r="E214" s="13" t="s">
        <v>386</v>
      </c>
      <c r="F214" s="15">
        <v>46009</v>
      </c>
      <c r="G214" s="15">
        <v>46022</v>
      </c>
      <c r="H214" s="16">
        <v>3200</v>
      </c>
      <c r="I214" s="13">
        <v>151</v>
      </c>
      <c r="J214" s="16">
        <f t="shared" si="10"/>
        <v>3200</v>
      </c>
      <c r="K214" s="17"/>
      <c r="L214" s="16"/>
      <c r="M214" s="5">
        <v>0</v>
      </c>
      <c r="N214" s="18"/>
      <c r="O214" s="6"/>
    </row>
    <row r="215" s="1" customFormat="1" customHeight="1" spans="1:15">
      <c r="A215" s="13" t="s">
        <v>24</v>
      </c>
      <c r="B215" s="13" t="s">
        <v>372</v>
      </c>
      <c r="C215" s="13" t="s">
        <v>983</v>
      </c>
      <c r="D215" s="14" t="s">
        <v>984</v>
      </c>
      <c r="E215" s="13" t="s">
        <v>985</v>
      </c>
      <c r="F215" s="15">
        <v>46149</v>
      </c>
      <c r="G215" s="15">
        <v>46179</v>
      </c>
      <c r="H215" s="16">
        <v>1000</v>
      </c>
      <c r="I215" s="13"/>
      <c r="J215" s="16"/>
      <c r="K215" s="17">
        <v>6</v>
      </c>
      <c r="L215" s="16">
        <f>H215</f>
        <v>1000</v>
      </c>
      <c r="M215" s="5">
        <v>0</v>
      </c>
      <c r="N215" s="18"/>
      <c r="O215" s="6"/>
    </row>
    <row r="216" s="1" customFormat="1" customHeight="1" spans="1:15">
      <c r="A216" s="13" t="s">
        <v>24</v>
      </c>
      <c r="B216" s="13" t="s">
        <v>372</v>
      </c>
      <c r="C216" s="13" t="s">
        <v>33</v>
      </c>
      <c r="D216" s="14" t="s">
        <v>387</v>
      </c>
      <c r="E216" s="13" t="s">
        <v>388</v>
      </c>
      <c r="F216" s="15">
        <v>45992</v>
      </c>
      <c r="G216" s="15">
        <v>46022</v>
      </c>
      <c r="H216" s="16">
        <v>61000</v>
      </c>
      <c r="I216" s="13">
        <v>151</v>
      </c>
      <c r="J216" s="16">
        <f>H216</f>
        <v>61000</v>
      </c>
      <c r="K216" s="17"/>
      <c r="L216" s="16"/>
      <c r="M216" s="5">
        <v>0</v>
      </c>
      <c r="N216" s="18"/>
      <c r="O216" s="6"/>
    </row>
    <row r="217" s="1" customFormat="1" customHeight="1" spans="1:15">
      <c r="A217" s="13" t="s">
        <v>24</v>
      </c>
      <c r="B217" s="13" t="s">
        <v>372</v>
      </c>
      <c r="C217" s="13" t="s">
        <v>67</v>
      </c>
      <c r="D217" s="14" t="s">
        <v>389</v>
      </c>
      <c r="E217" s="13" t="s">
        <v>390</v>
      </c>
      <c r="F217" s="15">
        <v>46010</v>
      </c>
      <c r="G217" s="15">
        <v>46023</v>
      </c>
      <c r="H217" s="16">
        <v>2175</v>
      </c>
      <c r="I217" s="13">
        <v>150</v>
      </c>
      <c r="J217" s="16">
        <f>H217</f>
        <v>2175</v>
      </c>
      <c r="K217" s="17"/>
      <c r="L217" s="16"/>
      <c r="M217" s="5">
        <v>0</v>
      </c>
      <c r="N217" s="18"/>
      <c r="O217" s="6"/>
    </row>
    <row r="218" s="1" customFormat="1" customHeight="1" spans="1:15">
      <c r="A218" s="13" t="s">
        <v>24</v>
      </c>
      <c r="B218" s="13" t="s">
        <v>372</v>
      </c>
      <c r="C218" s="13" t="s">
        <v>986</v>
      </c>
      <c r="D218" s="14" t="s">
        <v>987</v>
      </c>
      <c r="E218" s="13" t="s">
        <v>988</v>
      </c>
      <c r="F218" s="15">
        <v>46161</v>
      </c>
      <c r="G218" s="15">
        <v>46191</v>
      </c>
      <c r="H218" s="16">
        <v>3600</v>
      </c>
      <c r="I218" s="13"/>
      <c r="J218" s="16"/>
      <c r="K218" s="17">
        <v>18</v>
      </c>
      <c r="L218" s="16">
        <f>H218</f>
        <v>3600</v>
      </c>
      <c r="M218" s="5">
        <v>0</v>
      </c>
      <c r="N218" s="18"/>
      <c r="O218" s="6"/>
    </row>
    <row r="219" s="1" customFormat="1" customHeight="1" spans="1:15">
      <c r="A219" s="13" t="s">
        <v>24</v>
      </c>
      <c r="B219" s="13" t="s">
        <v>372</v>
      </c>
      <c r="C219" s="13" t="s">
        <v>54</v>
      </c>
      <c r="D219" s="14" t="s">
        <v>391</v>
      </c>
      <c r="E219" s="13" t="s">
        <v>392</v>
      </c>
      <c r="F219" s="15">
        <v>44998</v>
      </c>
      <c r="G219" s="15">
        <v>44994</v>
      </c>
      <c r="H219" s="16">
        <v>392</v>
      </c>
      <c r="I219" s="13">
        <v>1179</v>
      </c>
      <c r="J219" s="16">
        <f t="shared" ref="J219:J226" si="11">H219</f>
        <v>392</v>
      </c>
      <c r="K219" s="17"/>
      <c r="L219" s="16"/>
      <c r="M219" s="5">
        <v>0</v>
      </c>
      <c r="N219" s="18"/>
      <c r="O219" s="6"/>
    </row>
    <row r="220" s="1" customFormat="1" customHeight="1" spans="1:15">
      <c r="A220" s="13" t="s">
        <v>24</v>
      </c>
      <c r="B220" s="13" t="s">
        <v>372</v>
      </c>
      <c r="C220" s="13" t="s">
        <v>54</v>
      </c>
      <c r="D220" s="14" t="s">
        <v>395</v>
      </c>
      <c r="E220" s="13" t="s">
        <v>396</v>
      </c>
      <c r="F220" s="15">
        <v>45113</v>
      </c>
      <c r="G220" s="15">
        <v>45138</v>
      </c>
      <c r="H220" s="16">
        <v>925</v>
      </c>
      <c r="I220" s="13">
        <v>1035</v>
      </c>
      <c r="J220" s="16">
        <f t="shared" si="11"/>
        <v>925</v>
      </c>
      <c r="K220" s="17"/>
      <c r="L220" s="16"/>
      <c r="M220" s="5">
        <v>0</v>
      </c>
      <c r="N220" s="18"/>
      <c r="O220" s="6"/>
    </row>
    <row r="221" s="1" customFormat="1" customHeight="1" spans="1:15">
      <c r="A221" s="13" t="s">
        <v>24</v>
      </c>
      <c r="B221" s="13" t="s">
        <v>372</v>
      </c>
      <c r="C221" s="13" t="s">
        <v>54</v>
      </c>
      <c r="D221" s="14" t="s">
        <v>397</v>
      </c>
      <c r="E221" s="13" t="s">
        <v>398</v>
      </c>
      <c r="F221" s="15">
        <v>45056</v>
      </c>
      <c r="G221" s="15">
        <v>45056</v>
      </c>
      <c r="H221" s="16">
        <v>448</v>
      </c>
      <c r="I221" s="13">
        <v>1117</v>
      </c>
      <c r="J221" s="16">
        <f t="shared" si="11"/>
        <v>448</v>
      </c>
      <c r="K221" s="17"/>
      <c r="L221" s="16"/>
      <c r="M221" s="5">
        <v>0</v>
      </c>
      <c r="N221" s="18"/>
      <c r="O221" s="6"/>
    </row>
    <row r="222" s="1" customFormat="1" customHeight="1" spans="1:15">
      <c r="A222" s="13" t="s">
        <v>24</v>
      </c>
      <c r="B222" s="13" t="s">
        <v>372</v>
      </c>
      <c r="C222" s="13" t="s">
        <v>54</v>
      </c>
      <c r="D222" s="14" t="s">
        <v>399</v>
      </c>
      <c r="E222" s="13" t="s">
        <v>400</v>
      </c>
      <c r="F222" s="15">
        <v>45113</v>
      </c>
      <c r="G222" s="15">
        <v>45138</v>
      </c>
      <c r="H222" s="16">
        <v>448</v>
      </c>
      <c r="I222" s="13">
        <v>1035</v>
      </c>
      <c r="J222" s="16">
        <f t="shared" si="11"/>
        <v>448</v>
      </c>
      <c r="K222" s="17"/>
      <c r="L222" s="16"/>
      <c r="M222" s="5">
        <v>0</v>
      </c>
      <c r="N222" s="18"/>
      <c r="O222" s="6"/>
    </row>
    <row r="223" s="1" customFormat="1" customHeight="1" spans="1:15">
      <c r="A223" s="13" t="s">
        <v>24</v>
      </c>
      <c r="B223" s="13" t="s">
        <v>372</v>
      </c>
      <c r="C223" s="13" t="s">
        <v>54</v>
      </c>
      <c r="D223" s="14" t="s">
        <v>401</v>
      </c>
      <c r="E223" s="13" t="s">
        <v>402</v>
      </c>
      <c r="F223" s="15">
        <v>45132</v>
      </c>
      <c r="G223" s="15">
        <v>45138</v>
      </c>
      <c r="H223" s="16">
        <v>1152</v>
      </c>
      <c r="I223" s="13">
        <v>1035</v>
      </c>
      <c r="J223" s="16">
        <f t="shared" si="11"/>
        <v>1152</v>
      </c>
      <c r="K223" s="17"/>
      <c r="L223" s="16"/>
      <c r="M223" s="5">
        <v>0</v>
      </c>
      <c r="N223" s="18"/>
      <c r="O223" s="6"/>
    </row>
    <row r="224" s="1" customFormat="1" customHeight="1" spans="1:15">
      <c r="A224" s="13" t="s">
        <v>24</v>
      </c>
      <c r="B224" s="13" t="s">
        <v>372</v>
      </c>
      <c r="C224" s="13" t="s">
        <v>54</v>
      </c>
      <c r="D224" s="14" t="s">
        <v>403</v>
      </c>
      <c r="E224" s="13" t="s">
        <v>404</v>
      </c>
      <c r="F224" s="15">
        <v>45139</v>
      </c>
      <c r="G224" s="15">
        <v>45169</v>
      </c>
      <c r="H224" s="16">
        <v>1152</v>
      </c>
      <c r="I224" s="13">
        <v>1004</v>
      </c>
      <c r="J224" s="16">
        <f t="shared" si="11"/>
        <v>1152</v>
      </c>
      <c r="K224" s="17"/>
      <c r="L224" s="16"/>
      <c r="M224" s="5">
        <v>0</v>
      </c>
      <c r="N224" s="18"/>
      <c r="O224" s="6"/>
    </row>
    <row r="225" s="1" customFormat="1" customHeight="1" spans="1:15">
      <c r="A225" s="13" t="s">
        <v>24</v>
      </c>
      <c r="B225" s="13" t="s">
        <v>372</v>
      </c>
      <c r="C225" s="13" t="s">
        <v>54</v>
      </c>
      <c r="D225" s="14" t="s">
        <v>405</v>
      </c>
      <c r="E225" s="13" t="s">
        <v>406</v>
      </c>
      <c r="F225" s="15">
        <v>45131</v>
      </c>
      <c r="G225" s="15">
        <v>45138</v>
      </c>
      <c r="H225" s="16">
        <v>925</v>
      </c>
      <c r="I225" s="13">
        <v>1035</v>
      </c>
      <c r="J225" s="16">
        <f t="shared" si="11"/>
        <v>925</v>
      </c>
      <c r="K225" s="17"/>
      <c r="L225" s="16"/>
      <c r="M225" s="5">
        <v>0</v>
      </c>
      <c r="N225" s="18"/>
      <c r="O225" s="6"/>
    </row>
    <row r="226" s="1" customFormat="1" customHeight="1" spans="1:15">
      <c r="A226" s="13" t="s">
        <v>24</v>
      </c>
      <c r="B226" s="13" t="s">
        <v>372</v>
      </c>
      <c r="C226" s="13" t="s">
        <v>65</v>
      </c>
      <c r="D226" s="14" t="s">
        <v>407</v>
      </c>
      <c r="E226" s="13" t="s">
        <v>408</v>
      </c>
      <c r="F226" s="15">
        <v>46134</v>
      </c>
      <c r="G226" s="15">
        <v>46164</v>
      </c>
      <c r="H226" s="16">
        <v>2400</v>
      </c>
      <c r="I226" s="13">
        <v>9</v>
      </c>
      <c r="J226" s="16">
        <f t="shared" si="11"/>
        <v>2400</v>
      </c>
      <c r="K226" s="17"/>
      <c r="L226" s="16"/>
      <c r="M226" s="5">
        <v>0</v>
      </c>
      <c r="N226" s="18"/>
      <c r="O226" s="6"/>
    </row>
    <row r="227" s="1" customFormat="1" customHeight="1" spans="1:15">
      <c r="A227" s="13" t="s">
        <v>24</v>
      </c>
      <c r="B227" s="13" t="s">
        <v>372</v>
      </c>
      <c r="C227" s="13" t="s">
        <v>65</v>
      </c>
      <c r="D227" s="14" t="s">
        <v>989</v>
      </c>
      <c r="E227" s="13" t="s">
        <v>990</v>
      </c>
      <c r="F227" s="15">
        <v>46168</v>
      </c>
      <c r="G227" s="15">
        <v>46198</v>
      </c>
      <c r="H227" s="16">
        <v>4800</v>
      </c>
      <c r="I227" s="13"/>
      <c r="J227" s="16"/>
      <c r="K227" s="17">
        <v>25</v>
      </c>
      <c r="L227" s="16">
        <f>H227</f>
        <v>4800</v>
      </c>
      <c r="M227" s="5">
        <v>0</v>
      </c>
      <c r="N227" s="18"/>
      <c r="O227" s="6"/>
    </row>
    <row r="228" s="1" customFormat="1" customHeight="1" spans="1:15">
      <c r="A228" s="13" t="s">
        <v>24</v>
      </c>
      <c r="B228" s="13" t="s">
        <v>372</v>
      </c>
      <c r="C228" s="13" t="s">
        <v>65</v>
      </c>
      <c r="D228" s="14" t="s">
        <v>991</v>
      </c>
      <c r="E228" s="13" t="s">
        <v>992</v>
      </c>
      <c r="F228" s="15">
        <v>46168</v>
      </c>
      <c r="G228" s="15">
        <v>46198</v>
      </c>
      <c r="H228" s="16">
        <v>2665</v>
      </c>
      <c r="I228" s="13"/>
      <c r="J228" s="16"/>
      <c r="K228" s="17">
        <v>25</v>
      </c>
      <c r="L228" s="16">
        <f>H228</f>
        <v>2665</v>
      </c>
      <c r="M228" s="5">
        <v>0</v>
      </c>
      <c r="N228" s="18"/>
      <c r="O228" s="6"/>
    </row>
    <row r="229" s="1" customFormat="1" customHeight="1" spans="1:15">
      <c r="A229" s="13" t="s">
        <v>24</v>
      </c>
      <c r="B229" s="13" t="s">
        <v>372</v>
      </c>
      <c r="C229" s="13" t="s">
        <v>71</v>
      </c>
      <c r="D229" s="14" t="s">
        <v>409</v>
      </c>
      <c r="E229" s="13" t="s">
        <v>410</v>
      </c>
      <c r="F229" s="15">
        <v>46087</v>
      </c>
      <c r="G229" s="15">
        <v>46117</v>
      </c>
      <c r="H229" s="16">
        <v>1300</v>
      </c>
      <c r="I229" s="13">
        <v>56</v>
      </c>
      <c r="J229" s="16">
        <f>H229</f>
        <v>1300</v>
      </c>
      <c r="K229" s="17"/>
      <c r="L229" s="16"/>
      <c r="M229" s="5">
        <v>0</v>
      </c>
      <c r="N229" s="18"/>
      <c r="O229" s="6"/>
    </row>
    <row r="230" s="1" customFormat="1" customHeight="1" spans="1:15">
      <c r="A230" s="13" t="s">
        <v>24</v>
      </c>
      <c r="B230" s="13" t="s">
        <v>372</v>
      </c>
      <c r="C230" s="13" t="s">
        <v>993</v>
      </c>
      <c r="D230" s="14" t="s">
        <v>994</v>
      </c>
      <c r="E230" s="13" t="s">
        <v>995</v>
      </c>
      <c r="F230" s="15">
        <v>46164</v>
      </c>
      <c r="G230" s="15">
        <v>46177</v>
      </c>
      <c r="H230" s="16">
        <v>1280</v>
      </c>
      <c r="I230" s="13"/>
      <c r="J230" s="16"/>
      <c r="K230" s="17">
        <v>4</v>
      </c>
      <c r="L230" s="16">
        <f>H230</f>
        <v>1280</v>
      </c>
      <c r="M230" s="5">
        <v>1280</v>
      </c>
      <c r="N230" s="18"/>
      <c r="O230" s="6"/>
    </row>
    <row r="231" s="1" customFormat="1" customHeight="1" spans="1:15">
      <c r="A231" s="13" t="s">
        <v>24</v>
      </c>
      <c r="B231" s="13" t="s">
        <v>372</v>
      </c>
      <c r="C231" s="13" t="s">
        <v>66</v>
      </c>
      <c r="D231" s="14" t="s">
        <v>411</v>
      </c>
      <c r="E231" s="13" t="s">
        <v>412</v>
      </c>
      <c r="F231" s="15">
        <v>45840</v>
      </c>
      <c r="G231" s="15">
        <v>45870</v>
      </c>
      <c r="H231" s="16">
        <v>900</v>
      </c>
      <c r="I231" s="13">
        <v>303</v>
      </c>
      <c r="J231" s="16">
        <f t="shared" ref="J231:J251" si="12">H231</f>
        <v>900</v>
      </c>
      <c r="K231" s="17"/>
      <c r="L231" s="16"/>
      <c r="M231" s="5">
        <v>0</v>
      </c>
      <c r="N231" s="18"/>
      <c r="O231" s="6"/>
    </row>
    <row r="232" s="1" customFormat="1" customHeight="1" spans="1:15">
      <c r="A232" s="13" t="s">
        <v>24</v>
      </c>
      <c r="B232" s="13" t="s">
        <v>372</v>
      </c>
      <c r="C232" s="13" t="s">
        <v>66</v>
      </c>
      <c r="D232" s="14" t="s">
        <v>413</v>
      </c>
      <c r="E232" s="13" t="s">
        <v>414</v>
      </c>
      <c r="F232" s="15">
        <v>46026</v>
      </c>
      <c r="G232" s="15">
        <v>46056</v>
      </c>
      <c r="H232" s="16">
        <v>1280</v>
      </c>
      <c r="I232" s="13">
        <v>117</v>
      </c>
      <c r="J232" s="16">
        <f t="shared" si="12"/>
        <v>1280</v>
      </c>
      <c r="K232" s="17"/>
      <c r="L232" s="16"/>
      <c r="M232" s="5">
        <v>0</v>
      </c>
      <c r="N232" s="18"/>
      <c r="O232" s="6"/>
    </row>
    <row r="233" s="1" customFormat="1" customHeight="1" spans="1:15">
      <c r="A233" s="13" t="s">
        <v>24</v>
      </c>
      <c r="B233" s="13" t="s">
        <v>372</v>
      </c>
      <c r="C233" s="13" t="s">
        <v>39</v>
      </c>
      <c r="D233" s="14" t="s">
        <v>415</v>
      </c>
      <c r="E233" s="13" t="s">
        <v>416</v>
      </c>
      <c r="F233" s="15">
        <v>46128</v>
      </c>
      <c r="G233" s="15">
        <v>46158</v>
      </c>
      <c r="H233" s="16">
        <v>18700</v>
      </c>
      <c r="I233" s="13">
        <v>15</v>
      </c>
      <c r="J233" s="16">
        <f t="shared" si="12"/>
        <v>18700</v>
      </c>
      <c r="K233" s="17"/>
      <c r="L233" s="16"/>
      <c r="M233" s="5">
        <v>0</v>
      </c>
      <c r="N233" s="18"/>
      <c r="O233" s="6"/>
    </row>
    <row r="234" s="1" customFormat="1" customHeight="1" spans="1:15">
      <c r="A234" s="13" t="s">
        <v>24</v>
      </c>
      <c r="B234" s="13" t="s">
        <v>372</v>
      </c>
      <c r="C234" s="13" t="s">
        <v>57</v>
      </c>
      <c r="D234" s="14" t="s">
        <v>417</v>
      </c>
      <c r="E234" s="13" t="s">
        <v>418</v>
      </c>
      <c r="F234" s="15">
        <v>46029</v>
      </c>
      <c r="G234" s="15">
        <v>46059</v>
      </c>
      <c r="H234" s="16">
        <v>1500</v>
      </c>
      <c r="I234" s="13">
        <v>114</v>
      </c>
      <c r="J234" s="16">
        <f t="shared" si="12"/>
        <v>1500</v>
      </c>
      <c r="K234" s="17"/>
      <c r="L234" s="16"/>
      <c r="M234" s="5">
        <v>0</v>
      </c>
      <c r="N234" s="18"/>
      <c r="O234" s="6"/>
    </row>
    <row r="235" s="1" customFormat="1" customHeight="1" spans="1:15">
      <c r="A235" s="13" t="s">
        <v>24</v>
      </c>
      <c r="B235" s="13" t="s">
        <v>372</v>
      </c>
      <c r="C235" s="13" t="s">
        <v>57</v>
      </c>
      <c r="D235" s="14" t="s">
        <v>419</v>
      </c>
      <c r="E235" s="13" t="s">
        <v>420</v>
      </c>
      <c r="F235" s="15">
        <v>46090</v>
      </c>
      <c r="G235" s="15">
        <v>46120</v>
      </c>
      <c r="H235" s="16">
        <v>2110</v>
      </c>
      <c r="I235" s="13">
        <v>53</v>
      </c>
      <c r="J235" s="16">
        <f t="shared" si="12"/>
        <v>2110</v>
      </c>
      <c r="K235" s="17"/>
      <c r="L235" s="16"/>
      <c r="M235" s="5">
        <v>0</v>
      </c>
      <c r="N235" s="18"/>
      <c r="O235" s="6"/>
    </row>
    <row r="236" s="1" customFormat="1" customHeight="1" spans="1:15">
      <c r="A236" s="13" t="s">
        <v>24</v>
      </c>
      <c r="B236" s="13" t="s">
        <v>421</v>
      </c>
      <c r="C236" s="13" t="s">
        <v>96</v>
      </c>
      <c r="D236" s="14" t="s">
        <v>422</v>
      </c>
      <c r="E236" s="13" t="s">
        <v>423</v>
      </c>
      <c r="F236" s="15">
        <v>46114</v>
      </c>
      <c r="G236" s="15">
        <v>46144</v>
      </c>
      <c r="H236" s="16">
        <v>6000</v>
      </c>
      <c r="I236" s="13">
        <v>29</v>
      </c>
      <c r="J236" s="16">
        <f t="shared" si="12"/>
        <v>6000</v>
      </c>
      <c r="K236" s="17"/>
      <c r="L236" s="16"/>
      <c r="M236" s="5">
        <v>6000</v>
      </c>
      <c r="N236" s="18"/>
      <c r="O236" s="6"/>
    </row>
    <row r="237" s="1" customFormat="1" customHeight="1" spans="1:15">
      <c r="A237" s="13" t="s">
        <v>24</v>
      </c>
      <c r="B237" s="13" t="s">
        <v>421</v>
      </c>
      <c r="C237" s="13" t="s">
        <v>96</v>
      </c>
      <c r="D237" s="14" t="s">
        <v>425</v>
      </c>
      <c r="E237" s="13" t="s">
        <v>426</v>
      </c>
      <c r="F237" s="15">
        <v>46120</v>
      </c>
      <c r="G237" s="15">
        <v>46150</v>
      </c>
      <c r="H237" s="16">
        <v>48000</v>
      </c>
      <c r="I237" s="13">
        <v>23</v>
      </c>
      <c r="J237" s="16">
        <f t="shared" si="12"/>
        <v>48000</v>
      </c>
      <c r="K237" s="17"/>
      <c r="L237" s="16"/>
      <c r="M237" s="5">
        <v>48000</v>
      </c>
      <c r="N237" s="18"/>
      <c r="O237" s="6"/>
    </row>
    <row r="238" s="1" customFormat="1" customHeight="1" spans="1:15">
      <c r="A238" s="13" t="s">
        <v>24</v>
      </c>
      <c r="B238" s="13" t="s">
        <v>421</v>
      </c>
      <c r="C238" s="13" t="s">
        <v>96</v>
      </c>
      <c r="D238" s="14" t="s">
        <v>427</v>
      </c>
      <c r="E238" s="13" t="s">
        <v>428</v>
      </c>
      <c r="F238" s="15">
        <v>46120</v>
      </c>
      <c r="G238" s="15">
        <v>46150</v>
      </c>
      <c r="H238" s="16">
        <v>5040</v>
      </c>
      <c r="I238" s="13">
        <v>23</v>
      </c>
      <c r="J238" s="16">
        <f t="shared" si="12"/>
        <v>5040</v>
      </c>
      <c r="K238" s="17"/>
      <c r="L238" s="16"/>
      <c r="M238" s="5">
        <v>5040</v>
      </c>
      <c r="N238" s="18"/>
      <c r="O238" s="6"/>
    </row>
    <row r="239" s="1" customFormat="1" customHeight="1" spans="1:15">
      <c r="A239" s="13" t="s">
        <v>24</v>
      </c>
      <c r="B239" s="13" t="s">
        <v>421</v>
      </c>
      <c r="C239" s="13" t="s">
        <v>96</v>
      </c>
      <c r="D239" s="14" t="s">
        <v>429</v>
      </c>
      <c r="E239" s="13" t="s">
        <v>430</v>
      </c>
      <c r="F239" s="15">
        <v>46120</v>
      </c>
      <c r="G239" s="15">
        <v>46150</v>
      </c>
      <c r="H239" s="16">
        <v>11400</v>
      </c>
      <c r="I239" s="13">
        <v>23</v>
      </c>
      <c r="J239" s="16">
        <f t="shared" si="12"/>
        <v>11400</v>
      </c>
      <c r="K239" s="17"/>
      <c r="L239" s="16"/>
      <c r="M239" s="5">
        <v>11400</v>
      </c>
      <c r="N239" s="18"/>
      <c r="O239" s="6"/>
    </row>
    <row r="240" s="1" customFormat="1" customHeight="1" spans="1:15">
      <c r="A240" s="13" t="s">
        <v>24</v>
      </c>
      <c r="B240" s="13" t="s">
        <v>421</v>
      </c>
      <c r="C240" s="13" t="s">
        <v>96</v>
      </c>
      <c r="D240" s="14" t="s">
        <v>431</v>
      </c>
      <c r="E240" s="13" t="s">
        <v>432</v>
      </c>
      <c r="F240" s="15">
        <v>46125</v>
      </c>
      <c r="G240" s="15">
        <v>46155</v>
      </c>
      <c r="H240" s="16">
        <v>4800</v>
      </c>
      <c r="I240" s="13">
        <v>18</v>
      </c>
      <c r="J240" s="16">
        <f t="shared" si="12"/>
        <v>4800</v>
      </c>
      <c r="K240" s="17"/>
      <c r="L240" s="16"/>
      <c r="M240" s="5">
        <v>4800</v>
      </c>
      <c r="N240" s="18"/>
      <c r="O240" s="6"/>
    </row>
    <row r="241" s="1" customFormat="1" customHeight="1" spans="1:15">
      <c r="A241" s="13" t="s">
        <v>24</v>
      </c>
      <c r="B241" s="13" t="s">
        <v>421</v>
      </c>
      <c r="C241" s="13" t="s">
        <v>96</v>
      </c>
      <c r="D241" s="14" t="s">
        <v>433</v>
      </c>
      <c r="E241" s="13" t="s">
        <v>434</v>
      </c>
      <c r="F241" s="15">
        <v>46132</v>
      </c>
      <c r="G241" s="15">
        <v>46162</v>
      </c>
      <c r="H241" s="16">
        <v>9600</v>
      </c>
      <c r="I241" s="13">
        <v>11</v>
      </c>
      <c r="J241" s="16">
        <f t="shared" si="12"/>
        <v>9600</v>
      </c>
      <c r="K241" s="17"/>
      <c r="L241" s="16"/>
      <c r="M241" s="5">
        <v>9600</v>
      </c>
      <c r="N241" s="18"/>
      <c r="O241" s="6"/>
    </row>
    <row r="242" s="1" customFormat="1" customHeight="1" spans="1:15">
      <c r="A242" s="13" t="s">
        <v>24</v>
      </c>
      <c r="B242" s="13" t="s">
        <v>421</v>
      </c>
      <c r="C242" s="13" t="s">
        <v>55</v>
      </c>
      <c r="D242" s="14" t="s">
        <v>435</v>
      </c>
      <c r="E242" s="13" t="s">
        <v>436</v>
      </c>
      <c r="F242" s="15">
        <v>46002</v>
      </c>
      <c r="G242" s="15">
        <v>46032</v>
      </c>
      <c r="H242" s="16">
        <v>2400</v>
      </c>
      <c r="I242" s="13">
        <v>141</v>
      </c>
      <c r="J242" s="16">
        <f t="shared" si="12"/>
        <v>2400</v>
      </c>
      <c r="K242" s="17"/>
      <c r="L242" s="16"/>
      <c r="M242" s="5">
        <v>2400</v>
      </c>
      <c r="N242" s="18"/>
      <c r="O242" s="6"/>
    </row>
    <row r="243" s="1" customFormat="1" customHeight="1" spans="1:15">
      <c r="A243" s="13" t="s">
        <v>24</v>
      </c>
      <c r="B243" s="13" t="s">
        <v>421</v>
      </c>
      <c r="C243" s="13" t="s">
        <v>55</v>
      </c>
      <c r="D243" s="14" t="s">
        <v>438</v>
      </c>
      <c r="E243" s="13" t="s">
        <v>439</v>
      </c>
      <c r="F243" s="15">
        <v>46087</v>
      </c>
      <c r="G243" s="15">
        <v>46117</v>
      </c>
      <c r="H243" s="16">
        <v>4800</v>
      </c>
      <c r="I243" s="13">
        <v>56</v>
      </c>
      <c r="J243" s="16">
        <f t="shared" si="12"/>
        <v>4800</v>
      </c>
      <c r="K243" s="17"/>
      <c r="L243" s="16"/>
      <c r="M243" s="5">
        <v>0</v>
      </c>
      <c r="N243" s="18"/>
      <c r="O243" s="6"/>
    </row>
    <row r="244" s="1" customFormat="1" customHeight="1" spans="1:15">
      <c r="A244" s="13" t="s">
        <v>24</v>
      </c>
      <c r="B244" s="13" t="s">
        <v>421</v>
      </c>
      <c r="C244" s="13" t="s">
        <v>43</v>
      </c>
      <c r="D244" s="14" t="s">
        <v>440</v>
      </c>
      <c r="E244" s="13" t="s">
        <v>441</v>
      </c>
      <c r="F244" s="15">
        <v>46098</v>
      </c>
      <c r="G244" s="15">
        <v>46111</v>
      </c>
      <c r="H244" s="16">
        <v>2100</v>
      </c>
      <c r="I244" s="13">
        <v>62</v>
      </c>
      <c r="J244" s="16">
        <f t="shared" si="12"/>
        <v>2100</v>
      </c>
      <c r="K244" s="17"/>
      <c r="L244" s="16"/>
      <c r="M244" s="5">
        <v>0</v>
      </c>
      <c r="N244" s="18"/>
      <c r="O244" s="6"/>
    </row>
    <row r="245" s="1" customFormat="1" customHeight="1" spans="1:15">
      <c r="A245" s="13" t="s">
        <v>24</v>
      </c>
      <c r="B245" s="13" t="s">
        <v>421</v>
      </c>
      <c r="C245" s="13" t="s">
        <v>43</v>
      </c>
      <c r="D245" s="14" t="s">
        <v>442</v>
      </c>
      <c r="E245" s="13" t="s">
        <v>443</v>
      </c>
      <c r="F245" s="15">
        <v>46111</v>
      </c>
      <c r="G245" s="15">
        <v>46124</v>
      </c>
      <c r="H245" s="16">
        <v>11200</v>
      </c>
      <c r="I245" s="13">
        <v>49</v>
      </c>
      <c r="J245" s="16">
        <f t="shared" si="12"/>
        <v>11200</v>
      </c>
      <c r="K245" s="17"/>
      <c r="L245" s="16"/>
      <c r="M245" s="5">
        <v>0</v>
      </c>
      <c r="N245" s="18"/>
      <c r="O245" s="6"/>
    </row>
    <row r="246" s="1" customFormat="1" customHeight="1" spans="1:15">
      <c r="A246" s="13" t="s">
        <v>24</v>
      </c>
      <c r="B246" s="13" t="s">
        <v>421</v>
      </c>
      <c r="C246" s="13" t="s">
        <v>94</v>
      </c>
      <c r="D246" s="14" t="s">
        <v>444</v>
      </c>
      <c r="E246" s="13" t="s">
        <v>445</v>
      </c>
      <c r="F246" s="15">
        <v>46055</v>
      </c>
      <c r="G246" s="15">
        <v>46085</v>
      </c>
      <c r="H246" s="16">
        <v>3282</v>
      </c>
      <c r="I246" s="13">
        <v>88</v>
      </c>
      <c r="J246" s="16">
        <f t="shared" si="12"/>
        <v>3282</v>
      </c>
      <c r="K246" s="17"/>
      <c r="L246" s="16"/>
      <c r="M246" s="5">
        <v>3282</v>
      </c>
      <c r="N246" s="18"/>
      <c r="O246" s="6"/>
    </row>
    <row r="247" s="1" customFormat="1" customHeight="1" spans="1:15">
      <c r="A247" s="13" t="s">
        <v>24</v>
      </c>
      <c r="B247" s="13" t="s">
        <v>421</v>
      </c>
      <c r="C247" s="13" t="s">
        <v>94</v>
      </c>
      <c r="D247" s="14" t="s">
        <v>446</v>
      </c>
      <c r="E247" s="13" t="s">
        <v>447</v>
      </c>
      <c r="F247" s="15">
        <v>46055</v>
      </c>
      <c r="G247" s="15">
        <v>46085</v>
      </c>
      <c r="H247" s="16">
        <v>1050</v>
      </c>
      <c r="I247" s="13">
        <v>88</v>
      </c>
      <c r="J247" s="16">
        <f t="shared" si="12"/>
        <v>1050</v>
      </c>
      <c r="K247" s="17"/>
      <c r="L247" s="16"/>
      <c r="M247" s="5">
        <v>1050</v>
      </c>
      <c r="N247" s="18"/>
      <c r="O247" s="6"/>
    </row>
    <row r="248" s="1" customFormat="1" customHeight="1" spans="1:15">
      <c r="A248" s="13" t="s">
        <v>24</v>
      </c>
      <c r="B248" s="13" t="s">
        <v>421</v>
      </c>
      <c r="C248" s="13" t="s">
        <v>94</v>
      </c>
      <c r="D248" s="14" t="s">
        <v>448</v>
      </c>
      <c r="E248" s="13" t="s">
        <v>449</v>
      </c>
      <c r="F248" s="15">
        <v>46104</v>
      </c>
      <c r="G248" s="15">
        <v>46134</v>
      </c>
      <c r="H248" s="16">
        <v>2100</v>
      </c>
      <c r="I248" s="13">
        <v>39</v>
      </c>
      <c r="J248" s="16">
        <f t="shared" si="12"/>
        <v>2100</v>
      </c>
      <c r="K248" s="17"/>
      <c r="L248" s="16"/>
      <c r="M248" s="5">
        <v>2100</v>
      </c>
      <c r="N248" s="18"/>
      <c r="O248" s="6"/>
    </row>
    <row r="249" s="1" customFormat="1" customHeight="1" spans="1:15">
      <c r="A249" s="13" t="s">
        <v>24</v>
      </c>
      <c r="B249" s="13" t="s">
        <v>421</v>
      </c>
      <c r="C249" s="13" t="s">
        <v>94</v>
      </c>
      <c r="D249" s="14" t="s">
        <v>450</v>
      </c>
      <c r="E249" s="13" t="s">
        <v>451</v>
      </c>
      <c r="F249" s="15">
        <v>46105</v>
      </c>
      <c r="G249" s="15">
        <v>46135</v>
      </c>
      <c r="H249" s="16">
        <v>2100</v>
      </c>
      <c r="I249" s="13">
        <v>38</v>
      </c>
      <c r="J249" s="16">
        <f t="shared" si="12"/>
        <v>2100</v>
      </c>
      <c r="K249" s="17"/>
      <c r="L249" s="16"/>
      <c r="M249" s="5">
        <v>2100</v>
      </c>
      <c r="N249" s="18"/>
      <c r="O249" s="6"/>
    </row>
    <row r="250" s="1" customFormat="1" customHeight="1" spans="1:15">
      <c r="A250" s="13" t="s">
        <v>24</v>
      </c>
      <c r="B250" s="13" t="s">
        <v>421</v>
      </c>
      <c r="C250" s="13" t="s">
        <v>94</v>
      </c>
      <c r="D250" s="14" t="s">
        <v>452</v>
      </c>
      <c r="E250" s="13" t="s">
        <v>453</v>
      </c>
      <c r="F250" s="15">
        <v>46127</v>
      </c>
      <c r="G250" s="15">
        <v>46157</v>
      </c>
      <c r="H250" s="16">
        <v>1250</v>
      </c>
      <c r="I250" s="13">
        <v>16</v>
      </c>
      <c r="J250" s="16">
        <f t="shared" si="12"/>
        <v>1250</v>
      </c>
      <c r="K250" s="17"/>
      <c r="L250" s="16"/>
      <c r="M250" s="5">
        <v>1250</v>
      </c>
      <c r="N250" s="18"/>
      <c r="O250" s="6"/>
    </row>
    <row r="251" s="1" customFormat="1" customHeight="1" spans="1:15">
      <c r="A251" s="13" t="s">
        <v>24</v>
      </c>
      <c r="B251" s="13" t="s">
        <v>421</v>
      </c>
      <c r="C251" s="13" t="s">
        <v>94</v>
      </c>
      <c r="D251" s="14" t="s">
        <v>454</v>
      </c>
      <c r="E251" s="13" t="s">
        <v>455</v>
      </c>
      <c r="F251" s="15">
        <v>46129</v>
      </c>
      <c r="G251" s="15">
        <v>46159</v>
      </c>
      <c r="H251" s="16">
        <v>630</v>
      </c>
      <c r="I251" s="13">
        <v>14</v>
      </c>
      <c r="J251" s="16">
        <f t="shared" si="12"/>
        <v>630</v>
      </c>
      <c r="K251" s="17"/>
      <c r="L251" s="16"/>
      <c r="M251" s="5">
        <v>630</v>
      </c>
      <c r="N251" s="18"/>
      <c r="O251" s="6"/>
    </row>
    <row r="252" s="1" customFormat="1" customHeight="1" spans="1:15">
      <c r="A252" s="13" t="s">
        <v>24</v>
      </c>
      <c r="B252" s="13" t="s">
        <v>421</v>
      </c>
      <c r="C252" s="13" t="s">
        <v>94</v>
      </c>
      <c r="D252" s="14" t="s">
        <v>996</v>
      </c>
      <c r="E252" s="13" t="s">
        <v>997</v>
      </c>
      <c r="F252" s="15">
        <v>46150</v>
      </c>
      <c r="G252" s="15">
        <v>46180</v>
      </c>
      <c r="H252" s="16">
        <v>1050</v>
      </c>
      <c r="I252" s="13"/>
      <c r="J252" s="16"/>
      <c r="K252" s="17">
        <v>7</v>
      </c>
      <c r="L252" s="16">
        <f>H252</f>
        <v>1050</v>
      </c>
      <c r="M252" s="5">
        <v>0</v>
      </c>
      <c r="N252" s="18"/>
      <c r="O252" s="6"/>
    </row>
    <row r="253" s="1" customFormat="1" customHeight="1" spans="1:15">
      <c r="A253" s="13" t="s">
        <v>24</v>
      </c>
      <c r="B253" s="13" t="s">
        <v>421</v>
      </c>
      <c r="C253" s="13" t="s">
        <v>94</v>
      </c>
      <c r="D253" s="14" t="s">
        <v>998</v>
      </c>
      <c r="E253" s="13" t="s">
        <v>999</v>
      </c>
      <c r="F253" s="15">
        <v>46154</v>
      </c>
      <c r="G253" s="15">
        <v>46184</v>
      </c>
      <c r="H253" s="16">
        <v>1680</v>
      </c>
      <c r="I253" s="13"/>
      <c r="J253" s="16"/>
      <c r="K253" s="17">
        <v>11</v>
      </c>
      <c r="L253" s="16">
        <f>H253</f>
        <v>1680</v>
      </c>
      <c r="M253" s="5">
        <v>0</v>
      </c>
      <c r="N253" s="18"/>
      <c r="O253" s="6"/>
    </row>
    <row r="254" s="1" customFormat="1" customHeight="1" spans="1:15">
      <c r="A254" s="13" t="s">
        <v>24</v>
      </c>
      <c r="B254" s="13" t="s">
        <v>421</v>
      </c>
      <c r="C254" s="13" t="s">
        <v>94</v>
      </c>
      <c r="D254" s="14" t="s">
        <v>1000</v>
      </c>
      <c r="E254" s="13" t="s">
        <v>1001</v>
      </c>
      <c r="F254" s="15">
        <v>46154</v>
      </c>
      <c r="G254" s="15">
        <v>46184</v>
      </c>
      <c r="H254" s="16">
        <v>1800</v>
      </c>
      <c r="I254" s="13"/>
      <c r="J254" s="16"/>
      <c r="K254" s="17">
        <v>11</v>
      </c>
      <c r="L254" s="16">
        <f>H254</f>
        <v>1800</v>
      </c>
      <c r="M254" s="5">
        <v>0</v>
      </c>
      <c r="N254" s="18"/>
      <c r="O254" s="6"/>
    </row>
    <row r="255" s="1" customFormat="1" customHeight="1" spans="1:15">
      <c r="A255" s="13" t="s">
        <v>24</v>
      </c>
      <c r="B255" s="13" t="s">
        <v>421</v>
      </c>
      <c r="C255" s="13" t="s">
        <v>94</v>
      </c>
      <c r="D255" s="14" t="s">
        <v>1002</v>
      </c>
      <c r="E255" s="13" t="s">
        <v>1003</v>
      </c>
      <c r="F255" s="15">
        <v>46168</v>
      </c>
      <c r="G255" s="15">
        <v>46198</v>
      </c>
      <c r="H255" s="16">
        <v>4800</v>
      </c>
      <c r="I255" s="13"/>
      <c r="J255" s="16"/>
      <c r="K255" s="17">
        <v>25</v>
      </c>
      <c r="L255" s="16">
        <f>H255</f>
        <v>4800</v>
      </c>
      <c r="M255" s="5">
        <v>0</v>
      </c>
      <c r="N255" s="18"/>
      <c r="O255" s="6"/>
    </row>
    <row r="256" s="1" customFormat="1" customHeight="1" spans="1:15">
      <c r="A256" s="13" t="s">
        <v>24</v>
      </c>
      <c r="B256" s="13" t="s">
        <v>421</v>
      </c>
      <c r="C256" s="13" t="s">
        <v>74</v>
      </c>
      <c r="D256" s="14" t="s">
        <v>456</v>
      </c>
      <c r="E256" s="13" t="s">
        <v>457</v>
      </c>
      <c r="F256" s="15">
        <v>46139</v>
      </c>
      <c r="G256" s="15">
        <v>46169</v>
      </c>
      <c r="H256" s="16">
        <v>550</v>
      </c>
      <c r="I256" s="13">
        <v>4</v>
      </c>
      <c r="J256" s="16">
        <f>H256</f>
        <v>550</v>
      </c>
      <c r="K256" s="17"/>
      <c r="L256" s="16"/>
      <c r="M256" s="5">
        <v>0</v>
      </c>
      <c r="N256" s="18"/>
      <c r="O256" s="6"/>
    </row>
    <row r="257" s="1" customFormat="1" customHeight="1" spans="1:15">
      <c r="A257" s="13" t="s">
        <v>24</v>
      </c>
      <c r="B257" s="13" t="s">
        <v>421</v>
      </c>
      <c r="C257" s="13" t="s">
        <v>52</v>
      </c>
      <c r="D257" s="14" t="s">
        <v>458</v>
      </c>
      <c r="E257" s="13" t="s">
        <v>459</v>
      </c>
      <c r="F257" s="15">
        <v>46083</v>
      </c>
      <c r="G257" s="15">
        <v>46113</v>
      </c>
      <c r="H257" s="16">
        <v>6660</v>
      </c>
      <c r="I257" s="13">
        <v>60</v>
      </c>
      <c r="J257" s="16">
        <f>H257</f>
        <v>6660</v>
      </c>
      <c r="K257" s="17"/>
      <c r="L257" s="16"/>
      <c r="M257" s="5">
        <v>0</v>
      </c>
      <c r="N257" s="18"/>
      <c r="O257" s="6"/>
    </row>
    <row r="258" s="1" customFormat="1" customHeight="1" spans="1:15">
      <c r="A258" s="13" t="s">
        <v>24</v>
      </c>
      <c r="B258" s="13" t="s">
        <v>421</v>
      </c>
      <c r="C258" s="13" t="s">
        <v>52</v>
      </c>
      <c r="D258" s="14" t="s">
        <v>1004</v>
      </c>
      <c r="E258" s="13" t="s">
        <v>1005</v>
      </c>
      <c r="F258" s="15">
        <v>46162</v>
      </c>
      <c r="G258" s="15">
        <v>46192</v>
      </c>
      <c r="H258" s="16">
        <v>1998</v>
      </c>
      <c r="I258" s="13"/>
      <c r="J258" s="16"/>
      <c r="K258" s="17">
        <v>19</v>
      </c>
      <c r="L258" s="16">
        <f>H258</f>
        <v>1998</v>
      </c>
      <c r="M258" s="5">
        <v>0</v>
      </c>
      <c r="N258" s="18"/>
      <c r="O258" s="6"/>
    </row>
    <row r="259" s="1" customFormat="1" customHeight="1" spans="1:15">
      <c r="A259" s="13" t="s">
        <v>24</v>
      </c>
      <c r="B259" s="13" t="s">
        <v>421</v>
      </c>
      <c r="C259" s="13" t="s">
        <v>40</v>
      </c>
      <c r="D259" s="14" t="s">
        <v>460</v>
      </c>
      <c r="E259" s="13" t="s">
        <v>461</v>
      </c>
      <c r="F259" s="15">
        <v>46141</v>
      </c>
      <c r="G259" s="15">
        <v>46171</v>
      </c>
      <c r="H259" s="16">
        <v>16500</v>
      </c>
      <c r="I259" s="13">
        <v>2</v>
      </c>
      <c r="J259" s="16">
        <f>H259</f>
        <v>16500</v>
      </c>
      <c r="K259" s="17"/>
      <c r="L259" s="16"/>
      <c r="M259" s="5">
        <v>0</v>
      </c>
      <c r="N259" s="18"/>
      <c r="O259" s="6"/>
    </row>
    <row r="260" s="1" customFormat="1" customHeight="1" spans="1:15">
      <c r="A260" s="13" t="s">
        <v>24</v>
      </c>
      <c r="B260" s="13" t="s">
        <v>421</v>
      </c>
      <c r="C260" s="13" t="s">
        <v>61</v>
      </c>
      <c r="D260" s="14" t="s">
        <v>462</v>
      </c>
      <c r="E260" s="13" t="s">
        <v>463</v>
      </c>
      <c r="F260" s="15">
        <v>46127</v>
      </c>
      <c r="G260" s="15">
        <v>46140</v>
      </c>
      <c r="H260" s="16">
        <v>960</v>
      </c>
      <c r="I260" s="13">
        <v>33</v>
      </c>
      <c r="J260" s="16">
        <f>H260</f>
        <v>960</v>
      </c>
      <c r="K260" s="17"/>
      <c r="L260" s="16"/>
      <c r="M260" s="5">
        <v>0</v>
      </c>
      <c r="N260" s="18"/>
      <c r="O260" s="6"/>
    </row>
    <row r="261" s="1" customFormat="1" customHeight="1" spans="1:15">
      <c r="A261" s="13" t="s">
        <v>24</v>
      </c>
      <c r="B261" s="13" t="s">
        <v>421</v>
      </c>
      <c r="C261" s="13" t="s">
        <v>61</v>
      </c>
      <c r="D261" s="14" t="s">
        <v>464</v>
      </c>
      <c r="E261" s="13" t="s">
        <v>465</v>
      </c>
      <c r="F261" s="15">
        <v>46135</v>
      </c>
      <c r="G261" s="15">
        <v>46148</v>
      </c>
      <c r="H261" s="16">
        <v>2000</v>
      </c>
      <c r="I261" s="13">
        <v>25</v>
      </c>
      <c r="J261" s="16">
        <f>H261</f>
        <v>2000</v>
      </c>
      <c r="K261" s="17"/>
      <c r="L261" s="16"/>
      <c r="M261" s="5">
        <v>0</v>
      </c>
      <c r="N261" s="18"/>
      <c r="O261" s="6"/>
    </row>
    <row r="262" s="1" customFormat="1" customHeight="1" spans="1:15">
      <c r="A262" s="13" t="s">
        <v>24</v>
      </c>
      <c r="B262" s="13" t="s">
        <v>421</v>
      </c>
      <c r="C262" s="13" t="s">
        <v>1006</v>
      </c>
      <c r="D262" s="14" t="s">
        <v>1007</v>
      </c>
      <c r="E262" s="13" t="s">
        <v>1008</v>
      </c>
      <c r="F262" s="15">
        <v>46154</v>
      </c>
      <c r="G262" s="15">
        <v>46184</v>
      </c>
      <c r="H262" s="16">
        <v>2320</v>
      </c>
      <c r="I262" s="13"/>
      <c r="J262" s="16"/>
      <c r="K262" s="17">
        <v>11</v>
      </c>
      <c r="L262" s="16">
        <f>H262</f>
        <v>2320</v>
      </c>
      <c r="M262" s="5">
        <v>2320</v>
      </c>
      <c r="N262" s="18"/>
      <c r="O262" s="6"/>
    </row>
    <row r="263" s="1" customFormat="1" customHeight="1" spans="1:15">
      <c r="A263" s="13" t="s">
        <v>24</v>
      </c>
      <c r="B263" s="13" t="s">
        <v>421</v>
      </c>
      <c r="C263" s="13" t="s">
        <v>1009</v>
      </c>
      <c r="D263" s="14" t="s">
        <v>1010</v>
      </c>
      <c r="E263" s="13" t="s">
        <v>1011</v>
      </c>
      <c r="F263" s="15">
        <v>46171</v>
      </c>
      <c r="G263" s="15">
        <v>46184</v>
      </c>
      <c r="H263" s="16">
        <v>1728</v>
      </c>
      <c r="I263" s="13"/>
      <c r="J263" s="16"/>
      <c r="K263" s="17">
        <v>11</v>
      </c>
      <c r="L263" s="16">
        <f>H263</f>
        <v>1728</v>
      </c>
      <c r="M263" s="5">
        <v>1728</v>
      </c>
      <c r="N263" s="18"/>
      <c r="O263" s="6"/>
    </row>
    <row r="264" s="1" customFormat="1" customHeight="1" spans="1:15">
      <c r="A264" s="13" t="s">
        <v>24</v>
      </c>
      <c r="B264" s="13" t="s">
        <v>421</v>
      </c>
      <c r="C264" s="13" t="s">
        <v>30</v>
      </c>
      <c r="D264" s="14" t="s">
        <v>466</v>
      </c>
      <c r="E264" s="13" t="s">
        <v>467</v>
      </c>
      <c r="F264" s="15">
        <v>46078</v>
      </c>
      <c r="G264" s="15">
        <v>46108</v>
      </c>
      <c r="H264" s="16">
        <v>2100</v>
      </c>
      <c r="I264" s="13">
        <v>65</v>
      </c>
      <c r="J264" s="16">
        <f>H264</f>
        <v>2100</v>
      </c>
      <c r="K264" s="17"/>
      <c r="L264" s="16"/>
      <c r="M264" s="5">
        <v>0</v>
      </c>
      <c r="N264" s="18"/>
      <c r="O264" s="6"/>
    </row>
    <row r="265" s="1" customFormat="1" customHeight="1" spans="1:15">
      <c r="A265" s="13" t="s">
        <v>24</v>
      </c>
      <c r="B265" s="13" t="s">
        <v>421</v>
      </c>
      <c r="C265" s="13" t="s">
        <v>30</v>
      </c>
      <c r="D265" s="14" t="s">
        <v>468</v>
      </c>
      <c r="E265" s="13" t="s">
        <v>469</v>
      </c>
      <c r="F265" s="15">
        <v>46106</v>
      </c>
      <c r="G265" s="15">
        <v>46136</v>
      </c>
      <c r="H265" s="16">
        <v>3920</v>
      </c>
      <c r="I265" s="13">
        <v>37</v>
      </c>
      <c r="J265" s="16">
        <f>H265</f>
        <v>3920</v>
      </c>
      <c r="K265" s="17"/>
      <c r="L265" s="16"/>
      <c r="M265" s="5">
        <v>3920</v>
      </c>
      <c r="N265" s="18"/>
      <c r="O265" s="6"/>
    </row>
    <row r="266" s="1" customFormat="1" customHeight="1" spans="1:15">
      <c r="A266" s="13" t="s">
        <v>24</v>
      </c>
      <c r="B266" s="13" t="s">
        <v>421</v>
      </c>
      <c r="C266" s="13" t="s">
        <v>30</v>
      </c>
      <c r="D266" s="14" t="s">
        <v>470</v>
      </c>
      <c r="E266" s="13" t="s">
        <v>471</v>
      </c>
      <c r="F266" s="15">
        <v>46125</v>
      </c>
      <c r="G266" s="15">
        <v>46155</v>
      </c>
      <c r="H266" s="16">
        <v>6300</v>
      </c>
      <c r="I266" s="13">
        <v>18</v>
      </c>
      <c r="J266" s="16">
        <f>H266</f>
        <v>6300</v>
      </c>
      <c r="K266" s="17"/>
      <c r="L266" s="16"/>
      <c r="M266" s="5">
        <v>0</v>
      </c>
      <c r="N266" s="18"/>
      <c r="O266" s="6"/>
    </row>
    <row r="267" s="1" customFormat="1" customHeight="1" spans="1:15">
      <c r="A267" s="13" t="s">
        <v>24</v>
      </c>
      <c r="B267" s="13" t="s">
        <v>421</v>
      </c>
      <c r="C267" s="13" t="s">
        <v>30</v>
      </c>
      <c r="D267" s="14" t="s">
        <v>472</v>
      </c>
      <c r="E267" s="13" t="s">
        <v>473</v>
      </c>
      <c r="F267" s="15">
        <v>46126</v>
      </c>
      <c r="G267" s="15">
        <v>46156</v>
      </c>
      <c r="H267" s="16">
        <v>3440</v>
      </c>
      <c r="I267" s="13">
        <v>17</v>
      </c>
      <c r="J267" s="16">
        <f>H267</f>
        <v>3440</v>
      </c>
      <c r="K267" s="17"/>
      <c r="L267" s="16"/>
      <c r="M267" s="5">
        <v>0</v>
      </c>
      <c r="N267" s="18"/>
      <c r="O267" s="6"/>
    </row>
    <row r="268" s="1" customFormat="1" customHeight="1" spans="1:15">
      <c r="A268" s="13" t="s">
        <v>24</v>
      </c>
      <c r="B268" s="13" t="s">
        <v>421</v>
      </c>
      <c r="C268" s="13" t="s">
        <v>30</v>
      </c>
      <c r="D268" s="14" t="s">
        <v>474</v>
      </c>
      <c r="E268" s="13" t="s">
        <v>475</v>
      </c>
      <c r="F268" s="15">
        <v>46136</v>
      </c>
      <c r="G268" s="15">
        <v>46166</v>
      </c>
      <c r="H268" s="16">
        <v>108500</v>
      </c>
      <c r="I268" s="13">
        <v>7</v>
      </c>
      <c r="J268" s="16">
        <f>H268</f>
        <v>108500</v>
      </c>
      <c r="K268" s="17"/>
      <c r="L268" s="16"/>
      <c r="M268" s="5">
        <v>0</v>
      </c>
      <c r="N268" s="18"/>
      <c r="O268" s="6"/>
    </row>
    <row r="269" s="1" customFormat="1" customHeight="1" spans="1:15">
      <c r="A269" s="13" t="s">
        <v>24</v>
      </c>
      <c r="B269" s="13" t="s">
        <v>421</v>
      </c>
      <c r="C269" s="13" t="s">
        <v>30</v>
      </c>
      <c r="D269" s="14" t="s">
        <v>1012</v>
      </c>
      <c r="E269" s="13" t="s">
        <v>1013</v>
      </c>
      <c r="F269" s="15">
        <v>46151</v>
      </c>
      <c r="G269" s="15">
        <v>46181</v>
      </c>
      <c r="H269" s="16">
        <v>3360</v>
      </c>
      <c r="I269" s="13"/>
      <c r="J269" s="16"/>
      <c r="K269" s="17">
        <v>8</v>
      </c>
      <c r="L269" s="16">
        <f>H269</f>
        <v>3360</v>
      </c>
      <c r="M269" s="5">
        <v>3360</v>
      </c>
      <c r="N269" s="18"/>
      <c r="O269" s="6"/>
    </row>
    <row r="270" s="1" customFormat="1" customHeight="1" spans="1:15">
      <c r="A270" s="13" t="s">
        <v>24</v>
      </c>
      <c r="B270" s="13" t="s">
        <v>421</v>
      </c>
      <c r="C270" s="13" t="s">
        <v>56</v>
      </c>
      <c r="D270" s="14" t="s">
        <v>476</v>
      </c>
      <c r="E270" s="13" t="s">
        <v>477</v>
      </c>
      <c r="F270" s="15">
        <v>46091</v>
      </c>
      <c r="G270" s="15">
        <v>46121</v>
      </c>
      <c r="H270" s="16">
        <v>1920</v>
      </c>
      <c r="I270" s="13">
        <v>52</v>
      </c>
      <c r="J270" s="16">
        <f>H270</f>
        <v>1920</v>
      </c>
      <c r="K270" s="17"/>
      <c r="L270" s="16"/>
      <c r="M270" s="5">
        <v>0</v>
      </c>
      <c r="N270" s="18"/>
      <c r="O270" s="6"/>
    </row>
    <row r="271" s="1" customFormat="1" customHeight="1" spans="1:15">
      <c r="A271" s="13" t="s">
        <v>24</v>
      </c>
      <c r="B271" s="13" t="s">
        <v>421</v>
      </c>
      <c r="C271" s="13" t="s">
        <v>56</v>
      </c>
      <c r="D271" s="14" t="s">
        <v>478</v>
      </c>
      <c r="E271" s="13" t="s">
        <v>479</v>
      </c>
      <c r="F271" s="15">
        <v>46119</v>
      </c>
      <c r="G271" s="15">
        <v>46149</v>
      </c>
      <c r="H271" s="16">
        <v>1920</v>
      </c>
      <c r="I271" s="13">
        <v>24</v>
      </c>
      <c r="J271" s="16">
        <f>H271</f>
        <v>1920</v>
      </c>
      <c r="K271" s="17"/>
      <c r="L271" s="16"/>
      <c r="M271" s="5">
        <v>0</v>
      </c>
      <c r="N271" s="18"/>
      <c r="O271" s="6"/>
    </row>
    <row r="272" s="1" customFormat="1" customHeight="1" spans="1:15">
      <c r="A272" s="13" t="s">
        <v>24</v>
      </c>
      <c r="B272" s="13" t="s">
        <v>421</v>
      </c>
      <c r="C272" s="13" t="s">
        <v>56</v>
      </c>
      <c r="D272" s="14" t="s">
        <v>1014</v>
      </c>
      <c r="E272" s="13" t="s">
        <v>1015</v>
      </c>
      <c r="F272" s="15">
        <v>46157</v>
      </c>
      <c r="G272" s="15">
        <v>46187</v>
      </c>
      <c r="H272" s="16">
        <v>4800</v>
      </c>
      <c r="I272" s="13"/>
      <c r="J272" s="16"/>
      <c r="K272" s="17">
        <v>14</v>
      </c>
      <c r="L272" s="16">
        <f>H272</f>
        <v>4800</v>
      </c>
      <c r="M272" s="5">
        <v>0</v>
      </c>
      <c r="N272" s="18"/>
      <c r="O272" s="6"/>
    </row>
    <row r="273" s="1" customFormat="1" customHeight="1" spans="1:15">
      <c r="A273" s="13" t="s">
        <v>24</v>
      </c>
      <c r="B273" s="13" t="s">
        <v>421</v>
      </c>
      <c r="C273" s="13" t="s">
        <v>56</v>
      </c>
      <c r="D273" s="14" t="s">
        <v>1016</v>
      </c>
      <c r="E273" s="13" t="s">
        <v>1017</v>
      </c>
      <c r="F273" s="15">
        <v>46161</v>
      </c>
      <c r="G273" s="15">
        <v>46191</v>
      </c>
      <c r="H273" s="16">
        <v>28800</v>
      </c>
      <c r="I273" s="13"/>
      <c r="J273" s="16"/>
      <c r="K273" s="17">
        <v>18</v>
      </c>
      <c r="L273" s="16">
        <f>H273</f>
        <v>28800</v>
      </c>
      <c r="M273" s="5">
        <v>0</v>
      </c>
      <c r="N273" s="18"/>
      <c r="O273" s="6"/>
    </row>
    <row r="274" s="1" customFormat="1" customHeight="1" spans="1:15">
      <c r="A274" s="13" t="s">
        <v>24</v>
      </c>
      <c r="B274" s="13" t="s">
        <v>421</v>
      </c>
      <c r="C274" s="13" t="s">
        <v>56</v>
      </c>
      <c r="D274" s="14" t="s">
        <v>1018</v>
      </c>
      <c r="E274" s="13" t="s">
        <v>1019</v>
      </c>
      <c r="F274" s="15">
        <v>46161</v>
      </c>
      <c r="G274" s="15">
        <v>46191</v>
      </c>
      <c r="H274" s="16">
        <v>1150</v>
      </c>
      <c r="I274" s="13"/>
      <c r="J274" s="16"/>
      <c r="K274" s="17">
        <v>18</v>
      </c>
      <c r="L274" s="16">
        <f>H274</f>
        <v>1150</v>
      </c>
      <c r="M274" s="5">
        <v>0</v>
      </c>
      <c r="N274" s="18"/>
      <c r="O274" s="6"/>
    </row>
    <row r="275" s="1" customFormat="1" customHeight="1" spans="1:15">
      <c r="A275" s="13" t="s">
        <v>24</v>
      </c>
      <c r="B275" s="13" t="s">
        <v>480</v>
      </c>
      <c r="C275" s="13" t="s">
        <v>95</v>
      </c>
      <c r="D275" s="14" t="s">
        <v>481</v>
      </c>
      <c r="E275" s="13" t="s">
        <v>482</v>
      </c>
      <c r="F275" s="15">
        <v>46155</v>
      </c>
      <c r="G275" s="15">
        <v>46168</v>
      </c>
      <c r="H275" s="16">
        <v>6500</v>
      </c>
      <c r="I275" s="13">
        <v>5</v>
      </c>
      <c r="J275" s="16">
        <f>H275</f>
        <v>6500</v>
      </c>
      <c r="K275" s="17"/>
      <c r="L275" s="16"/>
      <c r="M275" s="5">
        <v>6500</v>
      </c>
      <c r="N275" s="18"/>
      <c r="O275" s="6"/>
    </row>
    <row r="276" s="1" customFormat="1" customHeight="1" spans="1:15">
      <c r="A276" s="13" t="s">
        <v>24</v>
      </c>
      <c r="B276" s="13" t="s">
        <v>480</v>
      </c>
      <c r="C276" s="13" t="s">
        <v>44</v>
      </c>
      <c r="D276" s="14" t="s">
        <v>484</v>
      </c>
      <c r="E276" s="13" t="s">
        <v>485</v>
      </c>
      <c r="F276" s="15">
        <v>46125</v>
      </c>
      <c r="G276" s="15">
        <v>46155</v>
      </c>
      <c r="H276" s="16">
        <v>11400</v>
      </c>
      <c r="I276" s="13">
        <v>18</v>
      </c>
      <c r="J276" s="16">
        <f>H276</f>
        <v>11400</v>
      </c>
      <c r="K276" s="17"/>
      <c r="L276" s="16"/>
      <c r="M276" s="5">
        <v>0</v>
      </c>
      <c r="N276" s="18"/>
      <c r="O276" s="6"/>
    </row>
    <row r="277" s="1" customFormat="1" customHeight="1" spans="1:15">
      <c r="A277" s="13" t="s">
        <v>24</v>
      </c>
      <c r="B277" s="13" t="s">
        <v>480</v>
      </c>
      <c r="C277" s="13" t="s">
        <v>89</v>
      </c>
      <c r="D277" s="14" t="s">
        <v>486</v>
      </c>
      <c r="E277" s="13" t="s">
        <v>487</v>
      </c>
      <c r="F277" s="15">
        <v>46057</v>
      </c>
      <c r="G277" s="15">
        <v>46087</v>
      </c>
      <c r="H277" s="16">
        <v>17600</v>
      </c>
      <c r="I277" s="13">
        <v>86</v>
      </c>
      <c r="J277" s="16">
        <f>H277</f>
        <v>17600</v>
      </c>
      <c r="K277" s="17"/>
      <c r="L277" s="16"/>
      <c r="M277" s="5">
        <v>17600</v>
      </c>
      <c r="N277" s="18"/>
      <c r="O277" s="6"/>
    </row>
    <row r="278" s="1" customFormat="1" customHeight="1" spans="1:15">
      <c r="A278" s="13" t="s">
        <v>24</v>
      </c>
      <c r="B278" s="13" t="s">
        <v>480</v>
      </c>
      <c r="C278" s="13" t="s">
        <v>1020</v>
      </c>
      <c r="D278" s="14" t="s">
        <v>1021</v>
      </c>
      <c r="E278" s="13" t="s">
        <v>1022</v>
      </c>
      <c r="F278" s="15">
        <v>46153</v>
      </c>
      <c r="G278" s="15">
        <v>46183</v>
      </c>
      <c r="H278" s="16">
        <v>3400</v>
      </c>
      <c r="I278" s="13"/>
      <c r="J278" s="16"/>
      <c r="K278" s="17">
        <v>10</v>
      </c>
      <c r="L278" s="16">
        <f>H278</f>
        <v>3400</v>
      </c>
      <c r="M278" s="5">
        <v>0</v>
      </c>
      <c r="N278" s="18"/>
      <c r="O278" s="6"/>
    </row>
    <row r="279" s="1" customFormat="1" customHeight="1" spans="1:15">
      <c r="A279" s="13" t="s">
        <v>24</v>
      </c>
      <c r="B279" s="13" t="s">
        <v>480</v>
      </c>
      <c r="C279" s="13" t="s">
        <v>32</v>
      </c>
      <c r="D279" s="14" t="s">
        <v>488</v>
      </c>
      <c r="E279" s="13" t="s">
        <v>489</v>
      </c>
      <c r="F279" s="15">
        <v>45911</v>
      </c>
      <c r="G279" s="15">
        <v>45941</v>
      </c>
      <c r="H279" s="16">
        <v>6640</v>
      </c>
      <c r="I279" s="13">
        <v>232</v>
      </c>
      <c r="J279" s="16">
        <f t="shared" ref="J279:J286" si="13">H279</f>
        <v>6640</v>
      </c>
      <c r="K279" s="17"/>
      <c r="L279" s="16"/>
      <c r="M279" s="5">
        <v>6640</v>
      </c>
      <c r="N279" s="18"/>
      <c r="O279" s="6"/>
    </row>
    <row r="280" s="1" customFormat="1" customHeight="1" spans="1:15">
      <c r="A280" s="13" t="s">
        <v>24</v>
      </c>
      <c r="B280" s="13" t="s">
        <v>480</v>
      </c>
      <c r="C280" s="13" t="s">
        <v>32</v>
      </c>
      <c r="D280" s="14" t="s">
        <v>492</v>
      </c>
      <c r="E280" s="13" t="s">
        <v>493</v>
      </c>
      <c r="F280" s="15">
        <v>45917</v>
      </c>
      <c r="G280" s="15">
        <v>45947</v>
      </c>
      <c r="H280" s="16">
        <v>3360</v>
      </c>
      <c r="I280" s="13">
        <v>226</v>
      </c>
      <c r="J280" s="16">
        <f t="shared" si="13"/>
        <v>3360</v>
      </c>
      <c r="K280" s="17"/>
      <c r="L280" s="16"/>
      <c r="M280" s="5">
        <v>3360</v>
      </c>
      <c r="N280" s="18"/>
      <c r="O280" s="6"/>
    </row>
    <row r="281" s="1" customFormat="1" customHeight="1" spans="1:15">
      <c r="A281" s="13" t="s">
        <v>24</v>
      </c>
      <c r="B281" s="13" t="s">
        <v>480</v>
      </c>
      <c r="C281" s="13" t="s">
        <v>32</v>
      </c>
      <c r="D281" s="14" t="s">
        <v>494</v>
      </c>
      <c r="E281" s="13" t="s">
        <v>495</v>
      </c>
      <c r="F281" s="15">
        <v>45986</v>
      </c>
      <c r="G281" s="15">
        <v>46016</v>
      </c>
      <c r="H281" s="16">
        <v>3360</v>
      </c>
      <c r="I281" s="13">
        <v>157</v>
      </c>
      <c r="J281" s="16">
        <f t="shared" si="13"/>
        <v>3360</v>
      </c>
      <c r="K281" s="17"/>
      <c r="L281" s="16"/>
      <c r="M281" s="5">
        <v>0</v>
      </c>
      <c r="N281" s="18"/>
      <c r="O281" s="6"/>
    </row>
    <row r="282" s="1" customFormat="1" customHeight="1" spans="1:15">
      <c r="A282" s="13" t="s">
        <v>24</v>
      </c>
      <c r="B282" s="13" t="s">
        <v>480</v>
      </c>
      <c r="C282" s="13" t="s">
        <v>32</v>
      </c>
      <c r="D282" s="14" t="s">
        <v>496</v>
      </c>
      <c r="E282" s="13" t="s">
        <v>497</v>
      </c>
      <c r="F282" s="15">
        <v>45999</v>
      </c>
      <c r="G282" s="15">
        <v>46029</v>
      </c>
      <c r="H282" s="16">
        <v>3360</v>
      </c>
      <c r="I282" s="13">
        <v>144</v>
      </c>
      <c r="J282" s="16">
        <f t="shared" si="13"/>
        <v>3360</v>
      </c>
      <c r="K282" s="17"/>
      <c r="L282" s="16"/>
      <c r="M282" s="5">
        <v>0</v>
      </c>
      <c r="N282" s="18"/>
      <c r="O282" s="6"/>
    </row>
    <row r="283" s="1" customFormat="1" customHeight="1" spans="1:15">
      <c r="A283" s="13" t="s">
        <v>24</v>
      </c>
      <c r="B283" s="13" t="s">
        <v>480</v>
      </c>
      <c r="C283" s="13" t="s">
        <v>32</v>
      </c>
      <c r="D283" s="14" t="s">
        <v>498</v>
      </c>
      <c r="E283" s="13" t="s">
        <v>499</v>
      </c>
      <c r="F283" s="15">
        <v>46008</v>
      </c>
      <c r="G283" s="15">
        <v>46038</v>
      </c>
      <c r="H283" s="16">
        <v>16800</v>
      </c>
      <c r="I283" s="13">
        <v>135</v>
      </c>
      <c r="J283" s="16">
        <f t="shared" si="13"/>
        <v>16800</v>
      </c>
      <c r="K283" s="17"/>
      <c r="L283" s="16"/>
      <c r="M283" s="5">
        <v>0</v>
      </c>
      <c r="N283" s="18"/>
      <c r="O283" s="6"/>
    </row>
    <row r="284" s="1" customFormat="1" customHeight="1" spans="1:15">
      <c r="A284" s="13" t="s">
        <v>24</v>
      </c>
      <c r="B284" s="13" t="s">
        <v>480</v>
      </c>
      <c r="C284" s="13" t="s">
        <v>32</v>
      </c>
      <c r="D284" s="14" t="s">
        <v>500</v>
      </c>
      <c r="E284" s="13" t="s">
        <v>501</v>
      </c>
      <c r="F284" s="15">
        <v>46008</v>
      </c>
      <c r="G284" s="15">
        <v>46038</v>
      </c>
      <c r="H284" s="16">
        <v>33600</v>
      </c>
      <c r="I284" s="13">
        <v>135</v>
      </c>
      <c r="J284" s="16">
        <f t="shared" si="13"/>
        <v>33600</v>
      </c>
      <c r="K284" s="17"/>
      <c r="L284" s="16"/>
      <c r="M284" s="5">
        <v>0</v>
      </c>
      <c r="N284" s="18"/>
      <c r="O284" s="6"/>
    </row>
    <row r="285" s="1" customFormat="1" customHeight="1" spans="1:15">
      <c r="A285" s="13" t="s">
        <v>24</v>
      </c>
      <c r="B285" s="13" t="s">
        <v>480</v>
      </c>
      <c r="C285" s="13" t="s">
        <v>32</v>
      </c>
      <c r="D285" s="14" t="s">
        <v>502</v>
      </c>
      <c r="E285" s="13" t="s">
        <v>503</v>
      </c>
      <c r="F285" s="15">
        <v>46009</v>
      </c>
      <c r="G285" s="15">
        <v>46039</v>
      </c>
      <c r="H285" s="16">
        <v>7560</v>
      </c>
      <c r="I285" s="13">
        <v>134</v>
      </c>
      <c r="J285" s="16">
        <f t="shared" si="13"/>
        <v>7560</v>
      </c>
      <c r="K285" s="17"/>
      <c r="L285" s="16"/>
      <c r="M285" s="5">
        <v>0</v>
      </c>
      <c r="N285" s="18"/>
      <c r="O285" s="6"/>
    </row>
    <row r="286" s="1" customFormat="1" customHeight="1" spans="1:15">
      <c r="A286" s="13" t="s">
        <v>24</v>
      </c>
      <c r="B286" s="13" t="s">
        <v>480</v>
      </c>
      <c r="C286" s="13" t="s">
        <v>32</v>
      </c>
      <c r="D286" s="14" t="s">
        <v>504</v>
      </c>
      <c r="E286" s="13" t="s">
        <v>505</v>
      </c>
      <c r="F286" s="15">
        <v>46055</v>
      </c>
      <c r="G286" s="15">
        <v>46085</v>
      </c>
      <c r="H286" s="16">
        <v>7728</v>
      </c>
      <c r="I286" s="13">
        <v>88</v>
      </c>
      <c r="J286" s="16">
        <f t="shared" si="13"/>
        <v>7728</v>
      </c>
      <c r="K286" s="17"/>
      <c r="L286" s="16"/>
      <c r="M286" s="5">
        <v>0</v>
      </c>
      <c r="N286" s="18"/>
      <c r="O286" s="6"/>
    </row>
    <row r="287" s="1" customFormat="1" customHeight="1" spans="1:15">
      <c r="A287" s="13" t="s">
        <v>24</v>
      </c>
      <c r="B287" s="13" t="s">
        <v>506</v>
      </c>
      <c r="C287" s="13" t="s">
        <v>1023</v>
      </c>
      <c r="D287" s="14" t="s">
        <v>1024</v>
      </c>
      <c r="E287" s="13" t="s">
        <v>1025</v>
      </c>
      <c r="F287" s="15">
        <v>46163</v>
      </c>
      <c r="G287" s="15">
        <v>46193</v>
      </c>
      <c r="H287" s="16">
        <v>800</v>
      </c>
      <c r="I287" s="13"/>
      <c r="J287" s="16"/>
      <c r="K287" s="17">
        <v>20</v>
      </c>
      <c r="L287" s="16">
        <f>H287</f>
        <v>800</v>
      </c>
      <c r="M287" s="5">
        <v>0</v>
      </c>
      <c r="N287" s="18"/>
      <c r="O287" s="6"/>
    </row>
    <row r="288" s="1" customFormat="1" customHeight="1" spans="1:15">
      <c r="A288" s="13" t="s">
        <v>24</v>
      </c>
      <c r="B288" s="13" t="s">
        <v>506</v>
      </c>
      <c r="C288" s="13" t="s">
        <v>1026</v>
      </c>
      <c r="D288" s="14" t="s">
        <v>1027</v>
      </c>
      <c r="E288" s="13" t="s">
        <v>1028</v>
      </c>
      <c r="F288" s="15">
        <v>46162</v>
      </c>
      <c r="G288" s="15">
        <v>46175</v>
      </c>
      <c r="H288" s="16">
        <v>4200</v>
      </c>
      <c r="I288" s="13"/>
      <c r="J288" s="16"/>
      <c r="K288" s="17">
        <v>2</v>
      </c>
      <c r="L288" s="16">
        <f>H288</f>
        <v>4200</v>
      </c>
      <c r="M288" s="5">
        <v>4200</v>
      </c>
      <c r="N288" s="18"/>
      <c r="O288" s="6"/>
    </row>
    <row r="289" s="1" customFormat="1" customHeight="1" spans="1:15">
      <c r="A289" s="13" t="s">
        <v>24</v>
      </c>
      <c r="B289" s="13" t="s">
        <v>506</v>
      </c>
      <c r="C289" s="13" t="s">
        <v>46</v>
      </c>
      <c r="D289" s="14" t="s">
        <v>507</v>
      </c>
      <c r="E289" s="13" t="s">
        <v>508</v>
      </c>
      <c r="F289" s="15">
        <v>46055</v>
      </c>
      <c r="G289" s="15">
        <v>46085</v>
      </c>
      <c r="H289" s="16">
        <v>1800</v>
      </c>
      <c r="I289" s="13">
        <v>88</v>
      </c>
      <c r="J289" s="16">
        <f>H289</f>
        <v>1800</v>
      </c>
      <c r="K289" s="17"/>
      <c r="L289" s="16"/>
      <c r="M289" s="5">
        <v>0</v>
      </c>
      <c r="N289" s="18"/>
      <c r="O289" s="6"/>
    </row>
    <row r="290" s="1" customFormat="1" customHeight="1" spans="1:15">
      <c r="A290" s="13" t="s">
        <v>24</v>
      </c>
      <c r="B290" s="13" t="s">
        <v>506</v>
      </c>
      <c r="C290" s="13" t="s">
        <v>46</v>
      </c>
      <c r="D290" s="14" t="s">
        <v>509</v>
      </c>
      <c r="E290" s="13" t="s">
        <v>510</v>
      </c>
      <c r="F290" s="15">
        <v>46142</v>
      </c>
      <c r="G290" s="15">
        <v>46172</v>
      </c>
      <c r="H290" s="16">
        <v>9000</v>
      </c>
      <c r="I290" s="13">
        <v>1</v>
      </c>
      <c r="J290" s="16">
        <f>H290</f>
        <v>9000</v>
      </c>
      <c r="K290" s="17"/>
      <c r="L290" s="16"/>
      <c r="M290" s="5">
        <v>0</v>
      </c>
      <c r="N290" s="18"/>
      <c r="O290" s="6"/>
    </row>
    <row r="291" s="1" customFormat="1" customHeight="1" spans="1:15">
      <c r="A291" s="13" t="s">
        <v>24</v>
      </c>
      <c r="B291" s="13" t="s">
        <v>506</v>
      </c>
      <c r="C291" s="13" t="s">
        <v>101</v>
      </c>
      <c r="D291" s="14" t="s">
        <v>511</v>
      </c>
      <c r="E291" s="13" t="s">
        <v>512</v>
      </c>
      <c r="F291" s="15">
        <v>46127</v>
      </c>
      <c r="G291" s="15">
        <v>46127</v>
      </c>
      <c r="H291" s="16">
        <v>316.8</v>
      </c>
      <c r="I291" s="13">
        <v>46</v>
      </c>
      <c r="J291" s="16">
        <f>H291</f>
        <v>316.8</v>
      </c>
      <c r="K291" s="17"/>
      <c r="L291" s="16"/>
      <c r="M291" s="5">
        <v>316.8</v>
      </c>
      <c r="N291" s="18"/>
      <c r="O291" s="6"/>
    </row>
    <row r="292" s="1" customFormat="1" customHeight="1" spans="1:15">
      <c r="A292" s="13" t="s">
        <v>24</v>
      </c>
      <c r="B292" s="13" t="s">
        <v>506</v>
      </c>
      <c r="C292" s="13" t="s">
        <v>101</v>
      </c>
      <c r="D292" s="14" t="s">
        <v>513</v>
      </c>
      <c r="E292" s="13" t="s">
        <v>514</v>
      </c>
      <c r="F292" s="15">
        <v>46128</v>
      </c>
      <c r="G292" s="15">
        <v>46128</v>
      </c>
      <c r="H292" s="16">
        <v>12100</v>
      </c>
      <c r="I292" s="13">
        <v>45</v>
      </c>
      <c r="J292" s="16">
        <f>H292</f>
        <v>12100</v>
      </c>
      <c r="K292" s="17"/>
      <c r="L292" s="16"/>
      <c r="M292" s="5">
        <v>12100</v>
      </c>
      <c r="N292" s="18"/>
      <c r="O292" s="6"/>
    </row>
    <row r="293" s="1" customFormat="1" customHeight="1" spans="1:15">
      <c r="A293" s="13" t="s">
        <v>24</v>
      </c>
      <c r="B293" s="13" t="s">
        <v>506</v>
      </c>
      <c r="C293" s="13" t="s">
        <v>101</v>
      </c>
      <c r="D293" s="14" t="s">
        <v>1029</v>
      </c>
      <c r="E293" s="13" t="s">
        <v>1030</v>
      </c>
      <c r="F293" s="15">
        <v>46160</v>
      </c>
      <c r="G293" s="15">
        <v>46190</v>
      </c>
      <c r="H293" s="16">
        <v>500</v>
      </c>
      <c r="I293" s="13"/>
      <c r="J293" s="16"/>
      <c r="K293" s="17">
        <v>17</v>
      </c>
      <c r="L293" s="16">
        <f t="shared" ref="L293:L298" si="14">H293</f>
        <v>500</v>
      </c>
      <c r="M293" s="5">
        <v>0</v>
      </c>
      <c r="N293" s="18"/>
      <c r="O293" s="6"/>
    </row>
    <row r="294" s="1" customFormat="1" customHeight="1" spans="1:15">
      <c r="A294" s="13" t="s">
        <v>24</v>
      </c>
      <c r="B294" s="13" t="s">
        <v>506</v>
      </c>
      <c r="C294" s="13" t="s">
        <v>101</v>
      </c>
      <c r="D294" s="14" t="s">
        <v>1031</v>
      </c>
      <c r="E294" s="13" t="s">
        <v>1032</v>
      </c>
      <c r="F294" s="15">
        <v>46171</v>
      </c>
      <c r="G294" s="15">
        <v>46201</v>
      </c>
      <c r="H294" s="16">
        <v>6996</v>
      </c>
      <c r="I294" s="13"/>
      <c r="J294" s="16"/>
      <c r="K294" s="17">
        <v>28</v>
      </c>
      <c r="L294" s="16">
        <f t="shared" si="14"/>
        <v>6996</v>
      </c>
      <c r="M294" s="5">
        <v>0</v>
      </c>
      <c r="N294" s="18"/>
      <c r="O294" s="6"/>
    </row>
    <row r="295" s="1" customFormat="1" customHeight="1" spans="1:15">
      <c r="A295" s="13" t="s">
        <v>24</v>
      </c>
      <c r="B295" s="13" t="s">
        <v>506</v>
      </c>
      <c r="C295" s="13" t="s">
        <v>1033</v>
      </c>
      <c r="D295" s="14" t="s">
        <v>1034</v>
      </c>
      <c r="E295" s="13" t="s">
        <v>1035</v>
      </c>
      <c r="F295" s="15">
        <v>46153</v>
      </c>
      <c r="G295" s="15">
        <v>46183</v>
      </c>
      <c r="H295" s="16">
        <v>1840</v>
      </c>
      <c r="I295" s="13"/>
      <c r="J295" s="16"/>
      <c r="K295" s="17">
        <v>10</v>
      </c>
      <c r="L295" s="16">
        <f t="shared" si="14"/>
        <v>1840</v>
      </c>
      <c r="M295" s="5">
        <v>1840</v>
      </c>
      <c r="N295" s="18"/>
      <c r="O295" s="6"/>
    </row>
    <row r="296" s="1" customFormat="1" customHeight="1" spans="1:15">
      <c r="A296" s="13" t="s">
        <v>24</v>
      </c>
      <c r="B296" s="13" t="s">
        <v>506</v>
      </c>
      <c r="C296" s="13" t="s">
        <v>1033</v>
      </c>
      <c r="D296" s="14" t="s">
        <v>1036</v>
      </c>
      <c r="E296" s="13" t="s">
        <v>1037</v>
      </c>
      <c r="F296" s="15">
        <v>46156</v>
      </c>
      <c r="G296" s="15">
        <v>46186</v>
      </c>
      <c r="H296" s="16">
        <v>4600</v>
      </c>
      <c r="I296" s="13"/>
      <c r="J296" s="16"/>
      <c r="K296" s="17">
        <v>13</v>
      </c>
      <c r="L296" s="16">
        <f t="shared" si="14"/>
        <v>4600</v>
      </c>
      <c r="M296" s="5">
        <v>4600</v>
      </c>
      <c r="N296" s="18"/>
      <c r="O296" s="6"/>
    </row>
    <row r="297" s="1" customFormat="1" customHeight="1" spans="1:15">
      <c r="A297" s="13" t="s">
        <v>24</v>
      </c>
      <c r="B297" s="13" t="s">
        <v>506</v>
      </c>
      <c r="C297" s="13" t="s">
        <v>1033</v>
      </c>
      <c r="D297" s="14" t="s">
        <v>1038</v>
      </c>
      <c r="E297" s="13" t="s">
        <v>1039</v>
      </c>
      <c r="F297" s="15">
        <v>46164</v>
      </c>
      <c r="G297" s="15">
        <v>46194</v>
      </c>
      <c r="H297" s="16">
        <v>4600</v>
      </c>
      <c r="I297" s="13"/>
      <c r="J297" s="16"/>
      <c r="K297" s="17">
        <v>21</v>
      </c>
      <c r="L297" s="16">
        <f t="shared" si="14"/>
        <v>4600</v>
      </c>
      <c r="M297" s="5">
        <v>4600</v>
      </c>
      <c r="N297" s="18"/>
      <c r="O297" s="6"/>
    </row>
    <row r="298" s="1" customFormat="1" customHeight="1" spans="1:15">
      <c r="A298" s="13" t="s">
        <v>24</v>
      </c>
      <c r="B298" s="13" t="s">
        <v>506</v>
      </c>
      <c r="C298" s="13" t="s">
        <v>1033</v>
      </c>
      <c r="D298" s="14" t="s">
        <v>1040</v>
      </c>
      <c r="E298" s="13" t="s">
        <v>1041</v>
      </c>
      <c r="F298" s="15">
        <v>46169</v>
      </c>
      <c r="G298" s="15">
        <v>46199</v>
      </c>
      <c r="H298" s="16">
        <v>11165</v>
      </c>
      <c r="I298" s="13"/>
      <c r="J298" s="16"/>
      <c r="K298" s="17">
        <v>26</v>
      </c>
      <c r="L298" s="16">
        <f t="shared" si="14"/>
        <v>11165</v>
      </c>
      <c r="M298" s="5">
        <v>11165</v>
      </c>
      <c r="N298" s="18"/>
      <c r="O298" s="6"/>
    </row>
    <row r="299" s="1" customFormat="1" customHeight="1" spans="1:15">
      <c r="A299" s="13" t="s">
        <v>24</v>
      </c>
      <c r="B299" s="13" t="s">
        <v>506</v>
      </c>
      <c r="C299" s="13" t="s">
        <v>31</v>
      </c>
      <c r="D299" s="14" t="s">
        <v>515</v>
      </c>
      <c r="E299" s="13" t="s">
        <v>516</v>
      </c>
      <c r="F299" s="15">
        <v>46087</v>
      </c>
      <c r="G299" s="15">
        <v>46117</v>
      </c>
      <c r="H299" s="16">
        <v>42002.1</v>
      </c>
      <c r="I299" s="13">
        <v>56</v>
      </c>
      <c r="J299" s="16">
        <f>H299</f>
        <v>42002.1</v>
      </c>
      <c r="K299" s="17"/>
      <c r="L299" s="16"/>
      <c r="M299" s="5">
        <v>0</v>
      </c>
      <c r="N299" s="18"/>
      <c r="O299" s="6"/>
    </row>
    <row r="300" s="1" customFormat="1" customHeight="1" spans="1:15">
      <c r="A300" s="13" t="s">
        <v>24</v>
      </c>
      <c r="B300" s="13" t="s">
        <v>506</v>
      </c>
      <c r="C300" s="13" t="s">
        <v>31</v>
      </c>
      <c r="D300" s="14" t="s">
        <v>517</v>
      </c>
      <c r="E300" s="13" t="s">
        <v>518</v>
      </c>
      <c r="F300" s="15">
        <v>46120</v>
      </c>
      <c r="G300" s="15">
        <v>46150</v>
      </c>
      <c r="H300" s="16">
        <v>42002.1</v>
      </c>
      <c r="I300" s="13">
        <v>23</v>
      </c>
      <c r="J300" s="16">
        <f>H300</f>
        <v>42002.1</v>
      </c>
      <c r="K300" s="17"/>
      <c r="L300" s="16"/>
      <c r="M300" s="5">
        <v>0</v>
      </c>
      <c r="N300" s="18"/>
      <c r="O300" s="6"/>
    </row>
    <row r="301" s="1" customFormat="1" customHeight="1" spans="1:15">
      <c r="A301" s="13" t="s">
        <v>24</v>
      </c>
      <c r="B301" s="13" t="s">
        <v>506</v>
      </c>
      <c r="C301" s="13" t="s">
        <v>1042</v>
      </c>
      <c r="D301" s="14" t="s">
        <v>1043</v>
      </c>
      <c r="E301" s="13" t="s">
        <v>1044</v>
      </c>
      <c r="F301" s="15">
        <v>46168</v>
      </c>
      <c r="G301" s="15">
        <v>46181</v>
      </c>
      <c r="H301" s="16">
        <v>13824</v>
      </c>
      <c r="I301" s="13"/>
      <c r="J301" s="16"/>
      <c r="K301" s="17">
        <v>8</v>
      </c>
      <c r="L301" s="16">
        <f>H301</f>
        <v>13824</v>
      </c>
      <c r="M301" s="5">
        <v>0</v>
      </c>
      <c r="N301" s="18"/>
      <c r="O301" s="6"/>
    </row>
    <row r="302" s="1" customFormat="1" customHeight="1" spans="1:15">
      <c r="A302" s="13" t="s">
        <v>24</v>
      </c>
      <c r="B302" s="13" t="s">
        <v>506</v>
      </c>
      <c r="C302" s="13" t="s">
        <v>1045</v>
      </c>
      <c r="D302" s="14" t="s">
        <v>1046</v>
      </c>
      <c r="E302" s="13" t="s">
        <v>1047</v>
      </c>
      <c r="F302" s="15">
        <v>46153</v>
      </c>
      <c r="G302" s="15">
        <v>46183</v>
      </c>
      <c r="H302" s="16">
        <v>20000</v>
      </c>
      <c r="I302" s="13"/>
      <c r="J302" s="16"/>
      <c r="K302" s="17">
        <v>10</v>
      </c>
      <c r="L302" s="16">
        <f>H302</f>
        <v>20000</v>
      </c>
      <c r="M302" s="5">
        <v>0</v>
      </c>
      <c r="N302" s="18"/>
      <c r="O302" s="6"/>
    </row>
    <row r="303" s="1" customFormat="1" customHeight="1" spans="1:15">
      <c r="A303" s="13" t="s">
        <v>24</v>
      </c>
      <c r="B303" s="13" t="s">
        <v>506</v>
      </c>
      <c r="C303" s="13" t="s">
        <v>26</v>
      </c>
      <c r="D303" s="14" t="s">
        <v>519</v>
      </c>
      <c r="E303" s="13" t="s">
        <v>520</v>
      </c>
      <c r="F303" s="15">
        <v>46041</v>
      </c>
      <c r="G303" s="15">
        <v>46054</v>
      </c>
      <c r="H303" s="16">
        <v>73292.8</v>
      </c>
      <c r="I303" s="13">
        <v>119</v>
      </c>
      <c r="J303" s="16">
        <f t="shared" ref="J303:J308" si="15">H303</f>
        <v>73292.8</v>
      </c>
      <c r="K303" s="17"/>
      <c r="L303" s="16"/>
      <c r="M303" s="5">
        <v>0</v>
      </c>
      <c r="N303" s="18"/>
      <c r="O303" s="6"/>
    </row>
    <row r="304" s="1" customFormat="1" customHeight="1" spans="1:15">
      <c r="A304" s="13" t="s">
        <v>24</v>
      </c>
      <c r="B304" s="13" t="s">
        <v>506</v>
      </c>
      <c r="C304" s="13" t="s">
        <v>26</v>
      </c>
      <c r="D304" s="14" t="s">
        <v>521</v>
      </c>
      <c r="E304" s="13" t="s">
        <v>522</v>
      </c>
      <c r="F304" s="15">
        <v>46048</v>
      </c>
      <c r="G304" s="15">
        <v>46061</v>
      </c>
      <c r="H304" s="16">
        <v>79488</v>
      </c>
      <c r="I304" s="13">
        <v>112</v>
      </c>
      <c r="J304" s="16">
        <f t="shared" si="15"/>
        <v>79488</v>
      </c>
      <c r="K304" s="17"/>
      <c r="L304" s="16"/>
      <c r="M304" s="5">
        <v>0</v>
      </c>
      <c r="N304" s="18"/>
      <c r="O304" s="6"/>
    </row>
    <row r="305" s="1" customFormat="1" customHeight="1" spans="1:15">
      <c r="A305" s="13" t="s">
        <v>24</v>
      </c>
      <c r="B305" s="13" t="s">
        <v>506</v>
      </c>
      <c r="C305" s="13" t="s">
        <v>26</v>
      </c>
      <c r="D305" s="14" t="s">
        <v>523</v>
      </c>
      <c r="E305" s="13" t="s">
        <v>524</v>
      </c>
      <c r="F305" s="15">
        <v>46055</v>
      </c>
      <c r="G305" s="15">
        <v>46068</v>
      </c>
      <c r="H305" s="16">
        <v>110412.8</v>
      </c>
      <c r="I305" s="13">
        <v>105</v>
      </c>
      <c r="J305" s="16">
        <f t="shared" si="15"/>
        <v>110412.8</v>
      </c>
      <c r="K305" s="17"/>
      <c r="L305" s="16"/>
      <c r="M305" s="5">
        <v>110412.8</v>
      </c>
      <c r="N305" s="18"/>
      <c r="O305" s="6"/>
    </row>
    <row r="306" s="1" customFormat="1" customHeight="1" spans="1:15">
      <c r="A306" s="13" t="s">
        <v>24</v>
      </c>
      <c r="B306" s="13" t="s">
        <v>506</v>
      </c>
      <c r="C306" s="13" t="s">
        <v>26</v>
      </c>
      <c r="D306" s="14" t="s">
        <v>525</v>
      </c>
      <c r="E306" s="13" t="s">
        <v>526</v>
      </c>
      <c r="F306" s="15">
        <v>46061</v>
      </c>
      <c r="G306" s="15">
        <v>46074</v>
      </c>
      <c r="H306" s="16">
        <v>72115.2</v>
      </c>
      <c r="I306" s="13">
        <v>99</v>
      </c>
      <c r="J306" s="16">
        <f t="shared" si="15"/>
        <v>72115.2</v>
      </c>
      <c r="K306" s="17"/>
      <c r="L306" s="16"/>
      <c r="M306" s="5">
        <v>0</v>
      </c>
      <c r="N306" s="18"/>
      <c r="O306" s="6"/>
    </row>
    <row r="307" s="1" customFormat="1" customHeight="1" spans="1:15">
      <c r="A307" s="13" t="s">
        <v>24</v>
      </c>
      <c r="B307" s="13" t="s">
        <v>506</v>
      </c>
      <c r="C307" s="13" t="s">
        <v>26</v>
      </c>
      <c r="D307" s="14" t="s">
        <v>527</v>
      </c>
      <c r="E307" s="13" t="s">
        <v>528</v>
      </c>
      <c r="F307" s="15">
        <v>46090</v>
      </c>
      <c r="G307" s="15">
        <v>46103</v>
      </c>
      <c r="H307" s="16">
        <v>1032</v>
      </c>
      <c r="I307" s="13">
        <v>70</v>
      </c>
      <c r="J307" s="16">
        <f t="shared" si="15"/>
        <v>1032</v>
      </c>
      <c r="K307" s="17"/>
      <c r="L307" s="16"/>
      <c r="M307" s="5">
        <v>0</v>
      </c>
      <c r="N307" s="18"/>
      <c r="O307" s="6"/>
    </row>
    <row r="308" s="1" customFormat="1" customHeight="1" spans="1:15">
      <c r="A308" s="13" t="s">
        <v>24</v>
      </c>
      <c r="B308" s="13" t="s">
        <v>506</v>
      </c>
      <c r="C308" s="13" t="s">
        <v>26</v>
      </c>
      <c r="D308" s="14" t="s">
        <v>529</v>
      </c>
      <c r="E308" s="13" t="s">
        <v>530</v>
      </c>
      <c r="F308" s="15">
        <v>46134</v>
      </c>
      <c r="G308" s="15">
        <v>46147</v>
      </c>
      <c r="H308" s="16">
        <v>7600</v>
      </c>
      <c r="I308" s="13">
        <v>26</v>
      </c>
      <c r="J308" s="16">
        <f t="shared" si="15"/>
        <v>7600</v>
      </c>
      <c r="K308" s="17"/>
      <c r="L308" s="16"/>
      <c r="M308" s="5">
        <v>0</v>
      </c>
      <c r="N308" s="18"/>
      <c r="O308" s="6"/>
    </row>
    <row r="309" s="1" customFormat="1" customHeight="1" spans="1:15">
      <c r="A309" s="13" t="s">
        <v>24</v>
      </c>
      <c r="B309" s="13" t="s">
        <v>506</v>
      </c>
      <c r="C309" s="13" t="s">
        <v>26</v>
      </c>
      <c r="D309" s="14" t="s">
        <v>1048</v>
      </c>
      <c r="E309" s="13" t="s">
        <v>1049</v>
      </c>
      <c r="F309" s="15">
        <v>46148</v>
      </c>
      <c r="G309" s="15">
        <v>46211</v>
      </c>
      <c r="H309" s="16">
        <v>4160</v>
      </c>
      <c r="I309" s="13"/>
      <c r="J309" s="16"/>
      <c r="K309" s="17">
        <v>38</v>
      </c>
      <c r="L309" s="16">
        <f>H309</f>
        <v>4160</v>
      </c>
      <c r="M309" s="5">
        <v>0</v>
      </c>
      <c r="N309" s="18"/>
      <c r="O309" s="6"/>
    </row>
    <row r="310" s="1" customFormat="1" customHeight="1" spans="1:15">
      <c r="A310" s="13" t="s">
        <v>24</v>
      </c>
      <c r="B310" s="13" t="s">
        <v>506</v>
      </c>
      <c r="C310" s="13" t="s">
        <v>26</v>
      </c>
      <c r="D310" s="14" t="s">
        <v>1050</v>
      </c>
      <c r="E310" s="13" t="s">
        <v>1051</v>
      </c>
      <c r="F310" s="15">
        <v>46149</v>
      </c>
      <c r="G310" s="15">
        <v>46212</v>
      </c>
      <c r="H310" s="16">
        <v>15960</v>
      </c>
      <c r="I310" s="13"/>
      <c r="J310" s="16"/>
      <c r="K310" s="17">
        <v>39</v>
      </c>
      <c r="L310" s="16">
        <f>H310</f>
        <v>15960</v>
      </c>
      <c r="M310" s="5">
        <v>0</v>
      </c>
      <c r="N310" s="18"/>
      <c r="O310" s="6"/>
    </row>
    <row r="311" s="1" customFormat="1" customHeight="1" spans="1:15">
      <c r="A311" s="13" t="s">
        <v>24</v>
      </c>
      <c r="B311" s="13" t="s">
        <v>506</v>
      </c>
      <c r="C311" s="13" t="s">
        <v>26</v>
      </c>
      <c r="D311" s="14" t="s">
        <v>1052</v>
      </c>
      <c r="E311" s="13" t="s">
        <v>1053</v>
      </c>
      <c r="F311" s="15">
        <v>46157</v>
      </c>
      <c r="G311" s="15">
        <v>46220</v>
      </c>
      <c r="H311" s="16">
        <v>2924</v>
      </c>
      <c r="I311" s="13"/>
      <c r="J311" s="16"/>
      <c r="K311" s="17">
        <v>47</v>
      </c>
      <c r="L311" s="16">
        <f>H311</f>
        <v>2924</v>
      </c>
      <c r="M311" s="5">
        <v>0</v>
      </c>
      <c r="N311" s="18"/>
      <c r="O311" s="6"/>
    </row>
    <row r="312" s="1" customFormat="1" customHeight="1" spans="1:15">
      <c r="A312" s="13" t="s">
        <v>24</v>
      </c>
      <c r="B312" s="13" t="s">
        <v>506</v>
      </c>
      <c r="C312" s="13" t="s">
        <v>1054</v>
      </c>
      <c r="D312" s="14" t="s">
        <v>1055</v>
      </c>
      <c r="E312" s="13" t="s">
        <v>1056</v>
      </c>
      <c r="F312" s="15">
        <v>46164</v>
      </c>
      <c r="G312" s="15">
        <v>46177</v>
      </c>
      <c r="H312" s="16">
        <v>1800</v>
      </c>
      <c r="I312" s="13"/>
      <c r="J312" s="16"/>
      <c r="K312" s="17">
        <v>4</v>
      </c>
      <c r="L312" s="16">
        <f>H312</f>
        <v>1800</v>
      </c>
      <c r="M312" s="5">
        <v>0</v>
      </c>
      <c r="N312" s="18"/>
      <c r="O312" s="6"/>
    </row>
    <row r="313" s="1" customFormat="1" customHeight="1" spans="1:15">
      <c r="A313" s="13" t="s">
        <v>24</v>
      </c>
      <c r="B313" s="13" t="s">
        <v>506</v>
      </c>
      <c r="C313" s="13" t="s">
        <v>93</v>
      </c>
      <c r="D313" s="14" t="s">
        <v>531</v>
      </c>
      <c r="E313" s="13" t="s">
        <v>532</v>
      </c>
      <c r="F313" s="15">
        <v>46120</v>
      </c>
      <c r="G313" s="15">
        <v>46133</v>
      </c>
      <c r="H313" s="16">
        <v>64000</v>
      </c>
      <c r="I313" s="13">
        <v>40</v>
      </c>
      <c r="J313" s="16">
        <f>H313</f>
        <v>64000</v>
      </c>
      <c r="K313" s="17"/>
      <c r="L313" s="16"/>
      <c r="M313" s="5">
        <v>64000</v>
      </c>
      <c r="N313" s="18"/>
      <c r="O313" s="6"/>
    </row>
    <row r="314" s="1" customFormat="1" customHeight="1" spans="1:15">
      <c r="A314" s="13" t="s">
        <v>24</v>
      </c>
      <c r="B314" s="13" t="s">
        <v>506</v>
      </c>
      <c r="C314" s="13" t="s">
        <v>28</v>
      </c>
      <c r="D314" s="14" t="s">
        <v>533</v>
      </c>
      <c r="E314" s="13" t="s">
        <v>534</v>
      </c>
      <c r="F314" s="15">
        <v>46051</v>
      </c>
      <c r="G314" s="15">
        <v>46144</v>
      </c>
      <c r="H314" s="16">
        <v>124600</v>
      </c>
      <c r="I314" s="13">
        <v>29</v>
      </c>
      <c r="J314" s="16">
        <f>H314</f>
        <v>124600</v>
      </c>
      <c r="K314" s="17"/>
      <c r="L314" s="16"/>
      <c r="M314" s="5">
        <v>0</v>
      </c>
      <c r="N314" s="18"/>
      <c r="O314" s="6"/>
    </row>
    <row r="315" s="1" customFormat="1" customHeight="1" spans="1:15">
      <c r="A315" s="13" t="s">
        <v>24</v>
      </c>
      <c r="B315" s="13" t="s">
        <v>506</v>
      </c>
      <c r="C315" s="13" t="s">
        <v>28</v>
      </c>
      <c r="D315" s="14" t="s">
        <v>535</v>
      </c>
      <c r="E315" s="13" t="s">
        <v>536</v>
      </c>
      <c r="F315" s="15">
        <v>46058</v>
      </c>
      <c r="G315" s="15">
        <v>46151</v>
      </c>
      <c r="H315" s="16">
        <v>20000</v>
      </c>
      <c r="I315" s="13">
        <v>22</v>
      </c>
      <c r="J315" s="16">
        <f>H315</f>
        <v>20000</v>
      </c>
      <c r="K315" s="17"/>
      <c r="L315" s="16"/>
      <c r="M315" s="5">
        <v>0</v>
      </c>
      <c r="N315" s="18"/>
      <c r="O315" s="6"/>
    </row>
    <row r="316" s="1" customFormat="1" customHeight="1" spans="1:15">
      <c r="A316" s="13" t="s">
        <v>24</v>
      </c>
      <c r="B316" s="13" t="s">
        <v>506</v>
      </c>
      <c r="C316" s="13" t="s">
        <v>28</v>
      </c>
      <c r="D316" s="14" t="s">
        <v>1057</v>
      </c>
      <c r="E316" s="13" t="s">
        <v>1058</v>
      </c>
      <c r="F316" s="15">
        <v>46164</v>
      </c>
      <c r="G316" s="15">
        <v>46257</v>
      </c>
      <c r="H316" s="16">
        <v>42000</v>
      </c>
      <c r="I316" s="13"/>
      <c r="J316" s="16"/>
      <c r="K316" s="17">
        <v>84</v>
      </c>
      <c r="L316" s="16">
        <f>H316</f>
        <v>42000</v>
      </c>
      <c r="M316" s="5">
        <v>0</v>
      </c>
      <c r="N316" s="18"/>
      <c r="O316" s="6"/>
    </row>
    <row r="317" s="1" customFormat="1" customHeight="1" spans="1:15">
      <c r="A317" s="13" t="s">
        <v>24</v>
      </c>
      <c r="B317" s="13" t="s">
        <v>506</v>
      </c>
      <c r="C317" s="13" t="s">
        <v>48</v>
      </c>
      <c r="D317" s="14" t="s">
        <v>537</v>
      </c>
      <c r="E317" s="13" t="s">
        <v>538</v>
      </c>
      <c r="F317" s="15">
        <v>46140</v>
      </c>
      <c r="G317" s="15">
        <v>46153</v>
      </c>
      <c r="H317" s="16">
        <v>9000</v>
      </c>
      <c r="I317" s="13">
        <v>20</v>
      </c>
      <c r="J317" s="16">
        <f>H317</f>
        <v>9000</v>
      </c>
      <c r="K317" s="17"/>
      <c r="L317" s="16"/>
      <c r="M317" s="5">
        <v>0</v>
      </c>
      <c r="N317" s="18"/>
      <c r="O317" s="6"/>
    </row>
    <row r="318" s="1" customFormat="1" customHeight="1" spans="1:15">
      <c r="A318" s="13" t="s">
        <v>24</v>
      </c>
      <c r="B318" s="13" t="s">
        <v>506</v>
      </c>
      <c r="C318" s="13" t="s">
        <v>48</v>
      </c>
      <c r="D318" s="14" t="s">
        <v>1059</v>
      </c>
      <c r="E318" s="13" t="s">
        <v>1060</v>
      </c>
      <c r="F318" s="15">
        <v>46170</v>
      </c>
      <c r="G318" s="15">
        <v>46183</v>
      </c>
      <c r="H318" s="16">
        <v>20000</v>
      </c>
      <c r="I318" s="13"/>
      <c r="J318" s="16"/>
      <c r="K318" s="17">
        <v>10</v>
      </c>
      <c r="L318" s="16">
        <f>H318</f>
        <v>20000</v>
      </c>
      <c r="M318" s="5">
        <v>0</v>
      </c>
      <c r="N318" s="18"/>
      <c r="O318" s="6"/>
    </row>
    <row r="319" s="1" customFormat="1" customHeight="1" spans="1:15">
      <c r="A319" s="13" t="s">
        <v>24</v>
      </c>
      <c r="B319" s="13" t="s">
        <v>506</v>
      </c>
      <c r="C319" s="13" t="s">
        <v>64</v>
      </c>
      <c r="D319" s="14" t="s">
        <v>539</v>
      </c>
      <c r="E319" s="13" t="s">
        <v>540</v>
      </c>
      <c r="F319" s="15">
        <v>46090</v>
      </c>
      <c r="G319" s="15">
        <v>46103</v>
      </c>
      <c r="H319" s="16">
        <v>2400</v>
      </c>
      <c r="I319" s="13">
        <v>70</v>
      </c>
      <c r="J319" s="16">
        <f>H319</f>
        <v>2400</v>
      </c>
      <c r="K319" s="17"/>
      <c r="L319" s="16"/>
      <c r="M319" s="5">
        <v>0</v>
      </c>
      <c r="N319" s="18"/>
      <c r="O319" s="6"/>
    </row>
    <row r="320" s="1" customFormat="1" customHeight="1" spans="1:15">
      <c r="A320" s="13" t="s">
        <v>24</v>
      </c>
      <c r="B320" s="13" t="s">
        <v>506</v>
      </c>
      <c r="C320" s="13" t="s">
        <v>53</v>
      </c>
      <c r="D320" s="14" t="s">
        <v>541</v>
      </c>
      <c r="E320" s="13" t="s">
        <v>542</v>
      </c>
      <c r="F320" s="15">
        <v>46063</v>
      </c>
      <c r="G320" s="15">
        <v>46156</v>
      </c>
      <c r="H320" s="16">
        <v>5760</v>
      </c>
      <c r="I320" s="13">
        <v>17</v>
      </c>
      <c r="J320" s="16">
        <f>H320</f>
        <v>5760</v>
      </c>
      <c r="K320" s="17"/>
      <c r="L320" s="16"/>
      <c r="M320" s="5">
        <v>0</v>
      </c>
      <c r="N320" s="18"/>
      <c r="O320" s="6"/>
    </row>
    <row r="321" s="1" customFormat="1" customHeight="1" spans="1:15">
      <c r="A321" s="13" t="s">
        <v>24</v>
      </c>
      <c r="B321" s="13" t="s">
        <v>506</v>
      </c>
      <c r="C321" s="13" t="s">
        <v>53</v>
      </c>
      <c r="D321" s="14" t="s">
        <v>1061</v>
      </c>
      <c r="E321" s="13" t="s">
        <v>1062</v>
      </c>
      <c r="F321" s="15">
        <v>46129</v>
      </c>
      <c r="G321" s="15">
        <v>46222</v>
      </c>
      <c r="H321" s="16">
        <v>8640</v>
      </c>
      <c r="I321" s="13"/>
      <c r="J321" s="16"/>
      <c r="K321" s="17">
        <v>49</v>
      </c>
      <c r="L321" s="16">
        <f>H321</f>
        <v>8640</v>
      </c>
      <c r="M321" s="5">
        <v>0</v>
      </c>
      <c r="N321" s="18"/>
      <c r="O321" s="6"/>
    </row>
    <row r="322" s="1" customFormat="1" customHeight="1" spans="1:15">
      <c r="A322" s="13" t="s">
        <v>24</v>
      </c>
      <c r="B322" s="13" t="s">
        <v>506</v>
      </c>
      <c r="C322" s="13" t="s">
        <v>53</v>
      </c>
      <c r="D322" s="14" t="s">
        <v>1063</v>
      </c>
      <c r="E322" s="13" t="s">
        <v>1064</v>
      </c>
      <c r="F322" s="15">
        <v>46153</v>
      </c>
      <c r="G322" s="15">
        <v>46246</v>
      </c>
      <c r="H322" s="16">
        <v>900</v>
      </c>
      <c r="I322" s="13"/>
      <c r="J322" s="16"/>
      <c r="K322" s="17">
        <v>73</v>
      </c>
      <c r="L322" s="16">
        <f>H322</f>
        <v>900</v>
      </c>
      <c r="M322" s="5">
        <v>0</v>
      </c>
      <c r="N322" s="18"/>
      <c r="O322" s="6"/>
    </row>
    <row r="323" s="1" customFormat="1" customHeight="1" spans="1:15">
      <c r="A323" s="13" t="s">
        <v>24</v>
      </c>
      <c r="B323" s="13" t="s">
        <v>543</v>
      </c>
      <c r="C323" s="13" t="s">
        <v>38</v>
      </c>
      <c r="D323" s="14" t="s">
        <v>544</v>
      </c>
      <c r="E323" s="13" t="s">
        <v>545</v>
      </c>
      <c r="F323" s="15">
        <v>45944</v>
      </c>
      <c r="G323" s="15">
        <v>45974</v>
      </c>
      <c r="H323" s="16">
        <v>8800</v>
      </c>
      <c r="I323" s="13">
        <v>199</v>
      </c>
      <c r="J323" s="16">
        <f>H323</f>
        <v>8800</v>
      </c>
      <c r="K323" s="17"/>
      <c r="L323" s="16"/>
      <c r="M323" s="5">
        <v>0</v>
      </c>
      <c r="N323" s="18"/>
      <c r="O323" s="6"/>
    </row>
    <row r="324" s="1" customFormat="1" customHeight="1" spans="1:15">
      <c r="A324" s="13" t="s">
        <v>24</v>
      </c>
      <c r="B324" s="13" t="s">
        <v>543</v>
      </c>
      <c r="C324" s="13" t="s">
        <v>38</v>
      </c>
      <c r="D324" s="14" t="s">
        <v>546</v>
      </c>
      <c r="E324" s="13" t="s">
        <v>547</v>
      </c>
      <c r="F324" s="15">
        <v>46001</v>
      </c>
      <c r="G324" s="15">
        <v>46031</v>
      </c>
      <c r="H324" s="16">
        <v>4400</v>
      </c>
      <c r="I324" s="13">
        <v>142</v>
      </c>
      <c r="J324" s="16">
        <f>H324</f>
        <v>4400</v>
      </c>
      <c r="K324" s="17"/>
      <c r="L324" s="16"/>
      <c r="M324" s="5">
        <v>0</v>
      </c>
      <c r="N324" s="18"/>
      <c r="O324" s="6"/>
    </row>
    <row r="325" s="1" customFormat="1" customHeight="1" spans="1:15">
      <c r="A325" s="13" t="s">
        <v>24</v>
      </c>
      <c r="B325" s="13" t="s">
        <v>543</v>
      </c>
      <c r="C325" s="13" t="s">
        <v>38</v>
      </c>
      <c r="D325" s="14" t="s">
        <v>548</v>
      </c>
      <c r="E325" s="13" t="s">
        <v>549</v>
      </c>
      <c r="F325" s="15">
        <v>46049</v>
      </c>
      <c r="G325" s="15">
        <v>46079</v>
      </c>
      <c r="H325" s="16">
        <v>11000</v>
      </c>
      <c r="I325" s="13">
        <v>94</v>
      </c>
      <c r="J325" s="16">
        <f>H325</f>
        <v>11000</v>
      </c>
      <c r="K325" s="17"/>
      <c r="L325" s="16"/>
      <c r="M325" s="5">
        <v>0</v>
      </c>
      <c r="N325" s="18"/>
      <c r="O325" s="6"/>
    </row>
    <row r="326" s="1" customFormat="1" customHeight="1" spans="1:15">
      <c r="A326" s="13" t="s">
        <v>24</v>
      </c>
      <c r="B326" s="13" t="s">
        <v>543</v>
      </c>
      <c r="C326" s="13" t="s">
        <v>38</v>
      </c>
      <c r="D326" s="14" t="s">
        <v>1065</v>
      </c>
      <c r="E326" s="13" t="s">
        <v>1066</v>
      </c>
      <c r="F326" s="15">
        <v>46154</v>
      </c>
      <c r="G326" s="15">
        <v>46184</v>
      </c>
      <c r="H326" s="16">
        <v>11000</v>
      </c>
      <c r="I326" s="13"/>
      <c r="J326" s="16"/>
      <c r="K326" s="17">
        <v>11</v>
      </c>
      <c r="L326" s="16">
        <f>H326</f>
        <v>11000</v>
      </c>
      <c r="M326" s="5">
        <v>0</v>
      </c>
      <c r="N326" s="18"/>
      <c r="O326" s="6"/>
    </row>
    <row r="327" s="1" customFormat="1" customHeight="1" spans="1:15">
      <c r="A327" s="13" t="s">
        <v>24</v>
      </c>
      <c r="B327" s="13" t="s">
        <v>543</v>
      </c>
      <c r="C327" s="13" t="s">
        <v>38</v>
      </c>
      <c r="D327" s="14" t="s">
        <v>1067</v>
      </c>
      <c r="E327" s="13" t="s">
        <v>1068</v>
      </c>
      <c r="F327" s="15">
        <v>46161</v>
      </c>
      <c r="G327" s="15">
        <v>46191</v>
      </c>
      <c r="H327" s="16">
        <v>11000</v>
      </c>
      <c r="I327" s="13"/>
      <c r="J327" s="16"/>
      <c r="K327" s="17">
        <v>18</v>
      </c>
      <c r="L327" s="16">
        <f>H327</f>
        <v>11000</v>
      </c>
      <c r="M327" s="5">
        <v>0</v>
      </c>
      <c r="N327" s="18"/>
      <c r="O327" s="6"/>
    </row>
    <row r="328" s="1" customFormat="1" customHeight="1" spans="1:15">
      <c r="A328" s="13" t="s">
        <v>24</v>
      </c>
      <c r="B328" s="13" t="s">
        <v>543</v>
      </c>
      <c r="C328" s="13" t="s">
        <v>38</v>
      </c>
      <c r="D328" s="14" t="s">
        <v>1069</v>
      </c>
      <c r="E328" s="13" t="s">
        <v>1070</v>
      </c>
      <c r="F328" s="15">
        <v>46161</v>
      </c>
      <c r="G328" s="15">
        <v>46191</v>
      </c>
      <c r="H328" s="16">
        <v>6600</v>
      </c>
      <c r="I328" s="13"/>
      <c r="J328" s="16"/>
      <c r="K328" s="17">
        <v>18</v>
      </c>
      <c r="L328" s="16">
        <f>H328</f>
        <v>6600</v>
      </c>
      <c r="M328" s="5">
        <v>0</v>
      </c>
      <c r="N328" s="18"/>
      <c r="O328" s="6"/>
    </row>
    <row r="329" s="1" customFormat="1" customHeight="1" spans="1:15">
      <c r="A329" s="13" t="s">
        <v>24</v>
      </c>
      <c r="B329" s="13" t="s">
        <v>543</v>
      </c>
      <c r="C329" s="13" t="s">
        <v>1071</v>
      </c>
      <c r="D329" s="14" t="s">
        <v>1072</v>
      </c>
      <c r="E329" s="13" t="s">
        <v>1073</v>
      </c>
      <c r="F329" s="15">
        <v>46170</v>
      </c>
      <c r="G329" s="15">
        <v>46183</v>
      </c>
      <c r="H329" s="16">
        <v>10500</v>
      </c>
      <c r="I329" s="13"/>
      <c r="J329" s="16"/>
      <c r="K329" s="17">
        <v>10</v>
      </c>
      <c r="L329" s="16">
        <f>H329</f>
        <v>10500</v>
      </c>
      <c r="M329" s="5">
        <v>10500</v>
      </c>
      <c r="N329" s="18"/>
      <c r="O329" s="6"/>
    </row>
    <row r="330" s="1" customFormat="1" customHeight="1" spans="1:15">
      <c r="A330" s="13" t="s">
        <v>24</v>
      </c>
      <c r="B330" s="13" t="s">
        <v>543</v>
      </c>
      <c r="C330" s="13" t="s">
        <v>90</v>
      </c>
      <c r="D330" s="14" t="s">
        <v>550</v>
      </c>
      <c r="E330" s="13" t="s">
        <v>551</v>
      </c>
      <c r="F330" s="15">
        <v>46142</v>
      </c>
      <c r="G330" s="15">
        <v>46172</v>
      </c>
      <c r="H330" s="16">
        <v>30800</v>
      </c>
      <c r="I330" s="13">
        <v>1</v>
      </c>
      <c r="J330" s="16">
        <f>H330</f>
        <v>30800</v>
      </c>
      <c r="K330" s="17"/>
      <c r="L330" s="16"/>
      <c r="M330" s="5">
        <v>30800</v>
      </c>
      <c r="N330" s="18"/>
      <c r="O330" s="6"/>
    </row>
    <row r="331" s="1" customFormat="1" customHeight="1" spans="1:15">
      <c r="A331" s="13" t="s">
        <v>24</v>
      </c>
      <c r="B331" s="13" t="s">
        <v>543</v>
      </c>
      <c r="C331" s="13" t="s">
        <v>1074</v>
      </c>
      <c r="D331" s="14" t="s">
        <v>1075</v>
      </c>
      <c r="E331" s="13" t="s">
        <v>1076</v>
      </c>
      <c r="F331" s="15">
        <v>46167</v>
      </c>
      <c r="G331" s="15">
        <v>46197</v>
      </c>
      <c r="H331" s="16">
        <v>3400</v>
      </c>
      <c r="I331" s="13"/>
      <c r="J331" s="16"/>
      <c r="K331" s="17">
        <v>24</v>
      </c>
      <c r="L331" s="16">
        <f>H331</f>
        <v>3400</v>
      </c>
      <c r="M331" s="5">
        <v>0</v>
      </c>
      <c r="N331" s="18"/>
      <c r="O331" s="6"/>
    </row>
    <row r="332" s="1" customFormat="1" customHeight="1" spans="1:15">
      <c r="A332" s="13" t="s">
        <v>24</v>
      </c>
      <c r="B332" s="13" t="s">
        <v>543</v>
      </c>
      <c r="C332" s="13" t="s">
        <v>45</v>
      </c>
      <c r="D332" s="14" t="s">
        <v>552</v>
      </c>
      <c r="E332" s="13" t="s">
        <v>553</v>
      </c>
      <c r="F332" s="15">
        <v>46114</v>
      </c>
      <c r="G332" s="15">
        <v>46144</v>
      </c>
      <c r="H332" s="16">
        <v>11000</v>
      </c>
      <c r="I332" s="13">
        <v>29</v>
      </c>
      <c r="J332" s="16">
        <f>H332</f>
        <v>11000</v>
      </c>
      <c r="K332" s="17"/>
      <c r="L332" s="16"/>
      <c r="M332" s="5">
        <v>0</v>
      </c>
      <c r="N332" s="18"/>
      <c r="O332" s="6"/>
    </row>
    <row r="333" s="3" customFormat="1" customHeight="1" spans="1:15">
      <c r="A333" s="19" t="s">
        <v>1077</v>
      </c>
      <c r="B333" s="20"/>
      <c r="C333" s="20"/>
      <c r="D333" s="19"/>
      <c r="E333" s="20"/>
      <c r="F333" s="20"/>
      <c r="G333" s="20"/>
      <c r="H333" s="21">
        <f>SUM(H4:H332)</f>
        <v>4889865.76</v>
      </c>
      <c r="I333" s="20"/>
      <c r="J333" s="21">
        <f>SUM(J4:J332)</f>
        <v>3053548.6</v>
      </c>
      <c r="K333" s="20"/>
      <c r="L333" s="21">
        <f>SUM(L4:L332)</f>
        <v>1836317.16</v>
      </c>
      <c r="M333" s="20"/>
      <c r="N333" s="3"/>
      <c r="O333" s="22"/>
    </row>
    <row r="334" customHeight="1" spans="1:15">
      <c r="K334" s="18"/>
    </row>
  </sheetData>
  <autoFilter xmlns:etc="http://www.wps.cn/officeDocument/2017/etCustomData" ref="A3:O333" etc:filterBottomFollowUsedRange="0">
    <extLst/>
  </autoFilter>
  <mergeCells count="11"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</vt:lpstr>
      <vt:lpstr>逾期应收回款_计划</vt:lpstr>
      <vt:lpstr>逾期应收回款_进度</vt:lpstr>
      <vt:lpstr>附表_逾期&amp;未逾期（汇总）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刘新元</cp:lastModifiedBy>
  <dcterms:created xsi:type="dcterms:W3CDTF">2023-05-12T19:15:00Z</dcterms:created>
  <dcterms:modified xsi:type="dcterms:W3CDTF">2026-07-07T19:29:37Z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545D4234ED226F71BCE14C6A4DED4B47_43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